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-120" yWindow="-120" windowWidth="23256" windowHeight="13176" tabRatio="862"/>
  </bookViews>
  <sheets>
    <sheet name="SPAZZAMENTO" sheetId="4" r:id="rId1"/>
    <sheet name="RACCOLTA DIFF. E IMPIANTI" sheetId="5" r:id="rId2"/>
    <sheet name="PULIZIA" sheetId="1" r:id="rId3"/>
  </sheets>
  <calcPr calcId="145621"/>
</workbook>
</file>

<file path=xl/calcChain.xml><?xml version="1.0" encoding="utf-8"?>
<calcChain xmlns="http://schemas.openxmlformats.org/spreadsheetml/2006/main">
  <c r="C9" i="5" l="1"/>
  <c r="D32" i="5" l="1"/>
  <c r="D31" i="5"/>
  <c r="D24" i="5"/>
  <c r="D26" i="5"/>
  <c r="D25" i="5"/>
  <c r="C7" i="5" l="1"/>
  <c r="H9" i="5" l="1"/>
  <c r="C10" i="5" l="1"/>
  <c r="C32" i="5" l="1"/>
  <c r="C28" i="5"/>
  <c r="C28" i="4" l="1"/>
  <c r="H29" i="1" l="1"/>
  <c r="H39" i="1" s="1"/>
  <c r="G29" i="1"/>
  <c r="G39" i="1" s="1"/>
  <c r="F29" i="1"/>
  <c r="F39" i="1" s="1"/>
  <c r="E29" i="1"/>
  <c r="E39" i="1" s="1"/>
  <c r="D29" i="1"/>
  <c r="D39" i="1" s="1"/>
  <c r="C29" i="1"/>
  <c r="C39" i="1" s="1"/>
  <c r="G29" i="5"/>
  <c r="G39" i="5" s="1"/>
  <c r="F29" i="5"/>
  <c r="F39" i="5" s="1"/>
  <c r="E29" i="5"/>
  <c r="E39" i="5" s="1"/>
  <c r="D29" i="5"/>
  <c r="D39" i="5" s="1"/>
  <c r="C29" i="5"/>
  <c r="C39" i="5" s="1"/>
  <c r="E29" i="4"/>
  <c r="E39" i="4" s="1"/>
  <c r="D29" i="4"/>
  <c r="D39" i="4" s="1"/>
  <c r="C29" i="4"/>
  <c r="C39" i="4" s="1"/>
  <c r="F28" i="4" l="1"/>
  <c r="I21" i="1"/>
  <c r="H47" i="5" l="1"/>
  <c r="H43" i="5" l="1"/>
  <c r="F35" i="4"/>
  <c r="I9" i="1"/>
  <c r="F25" i="4" l="1"/>
  <c r="H24" i="5" l="1"/>
  <c r="H56" i="5" l="1"/>
  <c r="F38" i="4" l="1"/>
  <c r="F31" i="4"/>
  <c r="F22" i="4"/>
  <c r="F16" i="4"/>
  <c r="F7" i="4"/>
  <c r="G10" i="5"/>
  <c r="H38" i="5"/>
  <c r="F10" i="5"/>
  <c r="E10" i="5"/>
  <c r="G40" i="5" l="1"/>
  <c r="D10" i="5" l="1"/>
  <c r="F12" i="4" l="1"/>
  <c r="H12" i="5" l="1"/>
  <c r="I12" i="1" l="1"/>
  <c r="I48" i="1"/>
  <c r="I47" i="1"/>
  <c r="I46" i="1"/>
  <c r="I45" i="1"/>
  <c r="I44" i="1"/>
  <c r="I43" i="1"/>
  <c r="I42" i="1"/>
  <c r="I38" i="1"/>
  <c r="I37" i="1"/>
  <c r="I36" i="1"/>
  <c r="I35" i="1"/>
  <c r="I34" i="1"/>
  <c r="I33" i="1"/>
  <c r="I31" i="1"/>
  <c r="I30" i="1"/>
  <c r="I27" i="1"/>
  <c r="I26" i="1"/>
  <c r="I25" i="1"/>
  <c r="I24" i="1"/>
  <c r="I23" i="1"/>
  <c r="I22" i="1"/>
  <c r="I20" i="1"/>
  <c r="I19" i="1"/>
  <c r="I18" i="1"/>
  <c r="I17" i="1"/>
  <c r="I16" i="1"/>
  <c r="I15" i="1"/>
  <c r="I14" i="1"/>
  <c r="H25" i="5" l="1"/>
  <c r="I28" i="1" l="1"/>
  <c r="I29" i="1" l="1"/>
  <c r="H16" i="5"/>
  <c r="H22" i="5"/>
  <c r="H31" i="5"/>
  <c r="H49" i="1"/>
  <c r="G49" i="1"/>
  <c r="F49" i="1"/>
  <c r="E49" i="1"/>
  <c r="D49" i="1"/>
  <c r="C49" i="1"/>
  <c r="G49" i="5"/>
  <c r="F49" i="5"/>
  <c r="E49" i="5"/>
  <c r="D49" i="5"/>
  <c r="I7" i="1"/>
  <c r="I32" i="1" l="1"/>
  <c r="I39" i="1" s="1"/>
  <c r="H32" i="5"/>
  <c r="F32" i="4"/>
  <c r="I49" i="1"/>
  <c r="H46" i="5"/>
  <c r="E49" i="4"/>
  <c r="D49" i="4"/>
  <c r="F47" i="4"/>
  <c r="F21" i="4"/>
  <c r="H21" i="5" l="1"/>
  <c r="H45" i="5"/>
  <c r="H49" i="5" s="1"/>
  <c r="C49" i="5"/>
  <c r="F45" i="4"/>
  <c r="C49" i="4"/>
  <c r="F46" i="4"/>
  <c r="H20" i="5"/>
  <c r="F49" i="4" l="1"/>
  <c r="I13" i="1"/>
  <c r="H37" i="5"/>
  <c r="H36" i="5"/>
  <c r="H35" i="5"/>
  <c r="H34" i="5"/>
  <c r="H33" i="5"/>
  <c r="H30" i="5"/>
  <c r="H28" i="5"/>
  <c r="H27" i="5"/>
  <c r="H26" i="5"/>
  <c r="H19" i="5"/>
  <c r="H18" i="5"/>
  <c r="H17" i="5"/>
  <c r="H14" i="5"/>
  <c r="F37" i="4"/>
  <c r="F36" i="4"/>
  <c r="F34" i="4"/>
  <c r="F33" i="4"/>
  <c r="F30" i="4"/>
  <c r="F27" i="4"/>
  <c r="F26" i="4"/>
  <c r="F24" i="4"/>
  <c r="F14" i="4"/>
  <c r="F19" i="4"/>
  <c r="F18" i="4"/>
  <c r="F17" i="4"/>
  <c r="H41" i="5"/>
  <c r="F29" i="4" l="1"/>
  <c r="H29" i="5"/>
  <c r="F20" i="4"/>
  <c r="F15" i="4"/>
  <c r="F39" i="4" s="1"/>
  <c r="H10" i="1"/>
  <c r="G10" i="1"/>
  <c r="G40" i="1" s="1"/>
  <c r="G54" i="1" s="1"/>
  <c r="G57" i="1" s="1"/>
  <c r="F10" i="1"/>
  <c r="F40" i="1" s="1"/>
  <c r="F54" i="1" s="1"/>
  <c r="F57" i="1" s="1"/>
  <c r="E10" i="1"/>
  <c r="D10" i="1"/>
  <c r="C10" i="1"/>
  <c r="I10" i="1"/>
  <c r="F9" i="4"/>
  <c r="F8" i="4"/>
  <c r="E10" i="4"/>
  <c r="D10" i="4"/>
  <c r="C10" i="4"/>
  <c r="H8" i="5"/>
  <c r="C40" i="1" l="1"/>
  <c r="C54" i="1" s="1"/>
  <c r="C57" i="1" s="1"/>
  <c r="I40" i="1"/>
  <c r="I54" i="1" s="1"/>
  <c r="I57" i="1" s="1"/>
  <c r="H15" i="5"/>
  <c r="G54" i="5"/>
  <c r="G57" i="5" s="1"/>
  <c r="H40" i="1"/>
  <c r="H54" i="1" s="1"/>
  <c r="H57" i="1" s="1"/>
  <c r="F40" i="5"/>
  <c r="D40" i="4"/>
  <c r="D54" i="4" s="1"/>
  <c r="D57" i="4" s="1"/>
  <c r="E40" i="1"/>
  <c r="E54" i="1" s="1"/>
  <c r="E57" i="1" s="1"/>
  <c r="E40" i="5"/>
  <c r="D40" i="5"/>
  <c r="D54" i="5" s="1"/>
  <c r="D57" i="5" s="1"/>
  <c r="E40" i="4"/>
  <c r="E54" i="4" s="1"/>
  <c r="E57" i="4" s="1"/>
  <c r="C40" i="4"/>
  <c r="C54" i="4" s="1"/>
  <c r="C57" i="4" s="1"/>
  <c r="D40" i="1"/>
  <c r="D54" i="1" s="1"/>
  <c r="D57" i="1" s="1"/>
  <c r="H7" i="5"/>
  <c r="F10" i="4"/>
  <c r="F40" i="4" s="1"/>
  <c r="H39" i="5" l="1"/>
  <c r="E54" i="5"/>
  <c r="E57" i="5" s="1"/>
  <c r="F54" i="5"/>
  <c r="F57" i="5" s="1"/>
  <c r="C40" i="5"/>
  <c r="C54" i="5" s="1"/>
  <c r="C57" i="5" s="1"/>
  <c r="H10" i="5"/>
  <c r="F54" i="4"/>
  <c r="F57" i="4" s="1"/>
  <c r="H40" i="5" l="1"/>
  <c r="H54" i="5" s="1"/>
  <c r="H57" i="5" s="1"/>
</calcChain>
</file>

<file path=xl/sharedStrings.xml><?xml version="1.0" encoding="utf-8"?>
<sst xmlns="http://schemas.openxmlformats.org/spreadsheetml/2006/main" count="195" uniqueCount="75">
  <si>
    <t>TOTALE</t>
  </si>
  <si>
    <t>A) Valore della produzione</t>
  </si>
  <si>
    <t>1) Ricavi delle vendite e delle prestazioni</t>
  </si>
  <si>
    <t>5) Altri ricavi e proventi:</t>
  </si>
  <si>
    <t>- vari</t>
  </si>
  <si>
    <t>Totale valore della produzione</t>
  </si>
  <si>
    <t>B) Costi della produzione</t>
  </si>
  <si>
    <t>6) Per materie prime, sussidiarie, di consumo e di merci</t>
  </si>
  <si>
    <t>7) Per servizi</t>
  </si>
  <si>
    <t xml:space="preserve">a) Lavori affidati a terzi </t>
  </si>
  <si>
    <t>c) Consulenze e incarichi affidati a professionisti</t>
  </si>
  <si>
    <t xml:space="preserve">d) Attività promozionali </t>
  </si>
  <si>
    <t xml:space="preserve">e) Formazione </t>
  </si>
  <si>
    <t>f) Spese per trasferte</t>
  </si>
  <si>
    <t xml:space="preserve">h) Altri </t>
  </si>
  <si>
    <t>8) Per godimento di beni di terzi</t>
  </si>
  <si>
    <t>9) Per il personale</t>
  </si>
  <si>
    <t>a) Salari e stipendi</t>
  </si>
  <si>
    <t>b) Oneri sociali</t>
  </si>
  <si>
    <t>c) Trattamento di fine rapporto</t>
  </si>
  <si>
    <t>d) Trattamento di quiescenza e simili</t>
  </si>
  <si>
    <t>e) Altri costi</t>
  </si>
  <si>
    <t>10) Ammortamenti e svalutazioni</t>
  </si>
  <si>
    <t>a) Ammortamento delle immobilizzazioni immateriali</t>
  </si>
  <si>
    <t>b) Ammortamento delle immobilizzazioni materiali</t>
  </si>
  <si>
    <t>c) Altre svalutazioni delle immobilizzazioni</t>
  </si>
  <si>
    <t>d) Svalutazioni dei crediti compresi nell'attivo circolante e delle disponibilità liquide</t>
  </si>
  <si>
    <t>11) Variazioni delle rimanenze di materie prime,  sussidiarie, di consumo e merci</t>
  </si>
  <si>
    <t>12) Accantonamento per rischi</t>
  </si>
  <si>
    <t>13) Altri accantonamenti</t>
  </si>
  <si>
    <t>14) Oneri diversi di gestione</t>
  </si>
  <si>
    <t>Totale costi della produzione</t>
  </si>
  <si>
    <t>Differenza tra valore e costi di produzione (A-B)</t>
  </si>
  <si>
    <t>C) Proventi e oneri finanziari</t>
  </si>
  <si>
    <t>15) Proventi da partecipazioni:</t>
  </si>
  <si>
    <t>-altri</t>
  </si>
  <si>
    <t>16) Altri proventi finanziari:</t>
  </si>
  <si>
    <t>17) Interessi e altri oneri finanziari:</t>
  </si>
  <si>
    <t>-di conto corrente</t>
  </si>
  <si>
    <t>-su mutui</t>
  </si>
  <si>
    <t>17-bis) Utili e Perdite su cambi</t>
  </si>
  <si>
    <t>Totale proventi e oneri finanziari</t>
  </si>
  <si>
    <t>D) Rettifiche di valore di attività finanziarie</t>
  </si>
  <si>
    <t>18) Rivalutazioni:</t>
  </si>
  <si>
    <t>19) Svalutazioni:</t>
  </si>
  <si>
    <t>Totale rettifiche di valore di attività finanziarie</t>
  </si>
  <si>
    <t>Risultato prima delle imposte (A-B±C±D±E)</t>
  </si>
  <si>
    <t>22) Imposte sul reddito dell'esercizio, correnti, differite e anticipate</t>
  </si>
  <si>
    <t>a) Imposte correnti</t>
  </si>
  <si>
    <t>23) Utile (Perdita) dell'esercizio</t>
  </si>
  <si>
    <t>SALERNO PULITA SPA</t>
  </si>
  <si>
    <t xml:space="preserve">b) Manutenzione e riparazione macchine, impianti, automezzi etc. </t>
  </si>
  <si>
    <t>11) Variazioni delle rimanenze di materie prime, sussidiarie,di consumo e merci</t>
  </si>
  <si>
    <t>Centro 1007 Racc. Diff.</t>
  </si>
  <si>
    <t>Centro 1008 Imp. Compostaggio</t>
  </si>
  <si>
    <t>Centro 1009 Ostaglio</t>
  </si>
  <si>
    <t>Centro 1012 Ingombranti</t>
  </si>
  <si>
    <t>Centro 1013-1014 Isole Ecologiche</t>
  </si>
  <si>
    <t>centro 1001-1002-1003-1004 (Spazzamento)</t>
  </si>
  <si>
    <t>Centro 1005 Centro Agroal.</t>
  </si>
  <si>
    <t>Centro 1006 (Cimitero)</t>
  </si>
  <si>
    <t>Centro 2001 - 2009 Pulizie Comunali e Traslochi</t>
  </si>
  <si>
    <t>Centro 2003 Pulizia Bagni</t>
  </si>
  <si>
    <t>Centro 2004 Stadio Arechi</t>
  </si>
  <si>
    <t>Centro 2005 Asili nido</t>
  </si>
  <si>
    <t>Centro 2007 Teatri Comunale</t>
  </si>
  <si>
    <t>Centro 2008 Stadio Vestuti e palestre</t>
  </si>
  <si>
    <t>g) Spese per automezzi (assicurazione)</t>
  </si>
  <si>
    <t>g) Spese per automezzi (assicurazione )</t>
  </si>
  <si>
    <t>g) Spese per automezzi (assicurazioni )</t>
  </si>
  <si>
    <t xml:space="preserve"> </t>
  </si>
  <si>
    <t>ANNO 2023</t>
  </si>
  <si>
    <t>Conto Economico suddiviso per centri di costo analitici: spazzamento</t>
  </si>
  <si>
    <t>Conto Economico suddiviso per centri di costo analitici: raccolta differenziata e impianti</t>
  </si>
  <si>
    <t>Conto Economico suddiviso per centri di costo analitici: pulizia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</si>
</sst>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_-* #,##0.00_-;\-* #,##0.00_-;_-* &quot;-&quot;??_-;_-@_-"/>
    <numFmt numFmtId="165" formatCode="#,##0;\(#,##0\)"/>
    <numFmt numFmtId="166" formatCode="_-* #,##0_-;\-* #,##0_-;_-* &quot;-&quot;??_-;_-@_-"/>
    <numFmt numFmtId="167" formatCode="_-* #,##0_-;\-* #,##0_-;_-* \-_-;_-@_-"/>
  </numFmts>
  <fonts count="22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DaxWide"/>
      <family val="3"/>
      <charset val="1"/>
    </font>
    <font>
      <b/>
      <sz val="10"/>
      <color rgb="FF000000"/>
      <name val="DaxWide"/>
      <family val="3"/>
      <charset val="1"/>
    </font>
    <font>
      <b/>
      <sz val="10"/>
      <color rgb="FF000080"/>
      <name val="DaxWide"/>
      <family val="3"/>
      <charset val="1"/>
    </font>
    <font>
      <b/>
      <sz val="9"/>
      <color rgb="FF000080"/>
      <name val="DaxWide"/>
      <family val="3"/>
      <charset val="1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DaxWide"/>
    </font>
    <font>
      <b/>
      <i/>
      <sz val="10"/>
      <color rgb="FF000000"/>
      <name val="DaxWide"/>
      <family val="3"/>
      <charset val="1"/>
    </font>
    <font>
      <sz val="10"/>
      <name val="Arial"/>
      <family val="2"/>
    </font>
    <font>
      <sz val="10"/>
      <name val="Arial"/>
      <family val="2"/>
    </font>
    <font>
      <b/>
      <sz val="9"/>
      <color rgb="FF000000"/>
      <name val="DaxWide"/>
      <family val="3"/>
      <charset val="1"/>
    </font>
    <font>
      <b/>
      <sz val="11"/>
      <color theme="1"/>
      <name val="Calibri"/>
      <family val="2"/>
      <scheme val="minor"/>
    </font>
    <font>
      <b/>
      <i/>
      <sz val="9"/>
      <color rgb="FF000000"/>
      <name val="DaxWide"/>
      <family val="3"/>
      <charset val="1"/>
    </font>
    <font>
      <b/>
      <sz val="9"/>
      <color theme="1"/>
      <name val="Calibri"/>
      <family val="2"/>
      <scheme val="minor"/>
    </font>
    <font>
      <b/>
      <i/>
      <sz val="8"/>
      <color rgb="FF000000"/>
      <name val="DaxWide"/>
      <family val="3"/>
      <charset val="1"/>
    </font>
    <font>
      <b/>
      <sz val="8"/>
      <color rgb="FF000000"/>
      <name val="DaxWide"/>
      <family val="3"/>
      <charset val="1"/>
    </font>
    <font>
      <b/>
      <sz val="8"/>
      <color theme="1"/>
      <name val="Calibri"/>
      <family val="2"/>
      <scheme val="minor"/>
    </font>
    <font>
      <b/>
      <sz val="9"/>
      <name val="DaxWide"/>
      <family val="3"/>
      <charset val="1"/>
    </font>
    <font>
      <b/>
      <sz val="11"/>
      <name val="Calibri"/>
      <family val="2"/>
      <scheme val="minor"/>
    </font>
    <font>
      <sz val="10"/>
      <name val="Mang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F2F2F2"/>
        <bgColor rgb="FFEBF1DE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</borders>
  <cellStyleXfs count="7">
    <xf numFmtId="0" fontId="0" fillId="0" borderId="0"/>
    <xf numFmtId="0" fontId="1" fillId="0" borderId="0"/>
    <xf numFmtId="9" fontId="1" fillId="0" borderId="0" applyBorder="0" applyProtection="0"/>
    <xf numFmtId="164" fontId="7" fillId="0" borderId="0" applyFont="0" applyFill="0" applyBorder="0" applyAlignment="0" applyProtection="0"/>
    <xf numFmtId="0" fontId="10" fillId="0" borderId="0" applyFill="0" applyBorder="0" applyProtection="0"/>
    <xf numFmtId="0" fontId="11" fillId="0" borderId="0" applyFill="0" applyBorder="0" applyProtection="0"/>
    <xf numFmtId="167" fontId="21" fillId="0" borderId="0" applyFill="0" applyBorder="0" applyAlignment="0" applyProtection="0"/>
  </cellStyleXfs>
  <cellXfs count="157">
    <xf numFmtId="0" fontId="0" fillId="0" borderId="0" xfId="0"/>
    <xf numFmtId="165" fontId="3" fillId="3" borderId="8" xfId="1" applyNumberFormat="1" applyFont="1" applyFill="1" applyBorder="1"/>
    <xf numFmtId="165" fontId="3" fillId="3" borderId="2" xfId="1" applyNumberFormat="1" applyFont="1" applyFill="1" applyBorder="1"/>
    <xf numFmtId="165" fontId="3" fillId="3" borderId="4" xfId="1" applyNumberFormat="1" applyFont="1" applyFill="1" applyBorder="1"/>
    <xf numFmtId="165" fontId="3" fillId="0" borderId="6" xfId="1" applyNumberFormat="1" applyFont="1" applyBorder="1"/>
    <xf numFmtId="165" fontId="3" fillId="0" borderId="4" xfId="1" applyNumberFormat="1" applyFont="1" applyBorder="1"/>
    <xf numFmtId="165" fontId="8" fillId="3" borderId="4" xfId="1" applyNumberFormat="1" applyFont="1" applyFill="1" applyBorder="1"/>
    <xf numFmtId="165" fontId="8" fillId="3" borderId="8" xfId="1" applyNumberFormat="1" applyFont="1" applyFill="1" applyBorder="1"/>
    <xf numFmtId="165" fontId="8" fillId="0" borderId="8" xfId="1" applyNumberFormat="1" applyFont="1" applyBorder="1"/>
    <xf numFmtId="165" fontId="8" fillId="0" borderId="4" xfId="1" applyNumberFormat="1" applyFont="1" applyBorder="1"/>
    <xf numFmtId="165" fontId="8" fillId="3" borderId="2" xfId="1" applyNumberFormat="1" applyFont="1" applyFill="1" applyBorder="1"/>
    <xf numFmtId="165" fontId="3" fillId="3" borderId="6" xfId="1" applyNumberFormat="1" applyFont="1" applyFill="1" applyBorder="1" applyAlignment="1">
      <alignment horizontal="right"/>
    </xf>
    <xf numFmtId="165" fontId="8" fillId="3" borderId="6" xfId="1" applyNumberFormat="1" applyFont="1" applyFill="1" applyBorder="1" applyAlignment="1">
      <alignment horizontal="right" vertical="center"/>
    </xf>
    <xf numFmtId="0" fontId="13" fillId="0" borderId="0" xfId="0" applyFont="1"/>
    <xf numFmtId="165" fontId="13" fillId="0" borderId="0" xfId="0" applyNumberFormat="1" applyFont="1"/>
    <xf numFmtId="0" fontId="2" fillId="2" borderId="7" xfId="1" applyFont="1" applyFill="1" applyBorder="1" applyAlignment="1">
      <alignment horizontal="right" vertical="center" wrapText="1"/>
    </xf>
    <xf numFmtId="165" fontId="3" fillId="2" borderId="3" xfId="1" applyNumberFormat="1" applyFont="1" applyFill="1" applyBorder="1"/>
    <xf numFmtId="165" fontId="3" fillId="2" borderId="4" xfId="1" applyNumberFormat="1" applyFont="1" applyFill="1" applyBorder="1"/>
    <xf numFmtId="165" fontId="3" fillId="2" borderId="8" xfId="1" applyNumberFormat="1" applyFont="1" applyFill="1" applyBorder="1"/>
    <xf numFmtId="0" fontId="12" fillId="2" borderId="10" xfId="1" applyFont="1" applyFill="1" applyBorder="1" applyAlignment="1">
      <alignment wrapText="1"/>
    </xf>
    <xf numFmtId="0" fontId="12" fillId="0" borderId="10" xfId="1" applyFont="1" applyBorder="1" applyAlignment="1">
      <alignment wrapText="1"/>
    </xf>
    <xf numFmtId="0" fontId="14" fillId="0" borderId="0" xfId="1" applyFont="1" applyAlignment="1">
      <alignment wrapText="1"/>
    </xf>
    <xf numFmtId="165" fontId="14" fillId="0" borderId="9" xfId="1" applyNumberFormat="1" applyFont="1" applyBorder="1"/>
    <xf numFmtId="164" fontId="13" fillId="0" borderId="0" xfId="3" applyFont="1"/>
    <xf numFmtId="164" fontId="13" fillId="0" borderId="0" xfId="0" applyNumberFormat="1" applyFont="1"/>
    <xf numFmtId="0" fontId="14" fillId="2" borderId="10" xfId="1" applyFont="1" applyFill="1" applyBorder="1" applyAlignment="1">
      <alignment wrapText="1"/>
    </xf>
    <xf numFmtId="165" fontId="14" fillId="2" borderId="9" xfId="1" applyNumberFormat="1" applyFont="1" applyFill="1" applyBorder="1"/>
    <xf numFmtId="0" fontId="14" fillId="3" borderId="11" xfId="1" applyFont="1" applyFill="1" applyBorder="1" applyAlignment="1">
      <alignment horizontal="justify" wrapText="1"/>
    </xf>
    <xf numFmtId="165" fontId="12" fillId="3" borderId="9" xfId="1" applyNumberFormat="1" applyFont="1" applyFill="1" applyBorder="1"/>
    <xf numFmtId="0" fontId="14" fillId="2" borderId="11" xfId="1" applyFont="1" applyFill="1" applyBorder="1" applyAlignment="1">
      <alignment horizontal="justify" wrapText="1"/>
    </xf>
    <xf numFmtId="0" fontId="12" fillId="2" borderId="11" xfId="1" applyFont="1" applyFill="1" applyBorder="1" applyAlignment="1">
      <alignment horizontal="justify" wrapText="1"/>
    </xf>
    <xf numFmtId="0" fontId="2" fillId="2" borderId="5" xfId="1" applyFont="1" applyFill="1" applyBorder="1" applyAlignment="1">
      <alignment wrapText="1"/>
    </xf>
    <xf numFmtId="165" fontId="3" fillId="2" borderId="2" xfId="1" applyNumberFormat="1" applyFont="1" applyFill="1" applyBorder="1"/>
    <xf numFmtId="165" fontId="3" fillId="2" borderId="9" xfId="1" applyNumberFormat="1" applyFont="1" applyFill="1" applyBorder="1"/>
    <xf numFmtId="165" fontId="3" fillId="3" borderId="11" xfId="1" applyNumberFormat="1" applyFont="1" applyFill="1" applyBorder="1"/>
    <xf numFmtId="0" fontId="3" fillId="2" borderId="10" xfId="1" applyFont="1" applyFill="1" applyBorder="1" applyAlignment="1">
      <alignment wrapText="1"/>
    </xf>
    <xf numFmtId="0" fontId="3" fillId="2" borderId="11" xfId="1" applyFont="1" applyFill="1" applyBorder="1" applyAlignment="1">
      <alignment horizontal="justify" wrapText="1"/>
    </xf>
    <xf numFmtId="165" fontId="3" fillId="2" borderId="6" xfId="1" applyNumberFormat="1" applyFont="1" applyFill="1" applyBorder="1"/>
    <xf numFmtId="165" fontId="3" fillId="2" borderId="1" xfId="1" applyNumberFormat="1" applyFont="1" applyFill="1" applyBorder="1"/>
    <xf numFmtId="0" fontId="3" fillId="0" borderId="10" xfId="1" applyFont="1" applyBorder="1" applyAlignment="1">
      <alignment wrapText="1"/>
    </xf>
    <xf numFmtId="165" fontId="3" fillId="0" borderId="9" xfId="1" applyNumberFormat="1" applyFont="1" applyBorder="1"/>
    <xf numFmtId="0" fontId="14" fillId="0" borderId="0" xfId="1" applyFont="1" applyAlignment="1">
      <alignment horizontal="left" wrapText="1"/>
    </xf>
    <xf numFmtId="0" fontId="14" fillId="0" borderId="10" xfId="1" applyFont="1" applyBorder="1" applyAlignment="1">
      <alignment wrapText="1"/>
    </xf>
    <xf numFmtId="0" fontId="14" fillId="0" borderId="0" xfId="1" applyFont="1" applyAlignment="1">
      <alignment horizontal="left" vertical="center" wrapText="1"/>
    </xf>
    <xf numFmtId="165" fontId="3" fillId="0" borderId="3" xfId="1" applyNumberFormat="1" applyFont="1" applyBorder="1"/>
    <xf numFmtId="165" fontId="3" fillId="0" borderId="8" xfId="1" applyNumberFormat="1" applyFont="1" applyBorder="1"/>
    <xf numFmtId="165" fontId="3" fillId="0" borderId="2" xfId="1" applyNumberFormat="1" applyFont="1" applyBorder="1"/>
    <xf numFmtId="165" fontId="3" fillId="0" borderId="1" xfId="1" applyNumberFormat="1" applyFont="1" applyBorder="1"/>
    <xf numFmtId="165" fontId="3" fillId="0" borderId="0" xfId="1" applyNumberFormat="1" applyFont="1"/>
    <xf numFmtId="0" fontId="14" fillId="0" borderId="11" xfId="1" applyFont="1" applyBorder="1" applyAlignment="1">
      <alignment horizontal="justify" wrapText="1"/>
    </xf>
    <xf numFmtId="165" fontId="3" fillId="0" borderId="5" xfId="1" applyNumberFormat="1" applyFont="1" applyBorder="1"/>
    <xf numFmtId="165" fontId="3" fillId="0" borderId="12" xfId="1" applyNumberFormat="1" applyFont="1" applyBorder="1"/>
    <xf numFmtId="165" fontId="3" fillId="0" borderId="7" xfId="1" applyNumberFormat="1" applyFont="1" applyBorder="1"/>
    <xf numFmtId="165" fontId="3" fillId="3" borderId="1" xfId="1" applyNumberFormat="1" applyFont="1" applyFill="1" applyBorder="1"/>
    <xf numFmtId="165" fontId="3" fillId="3" borderId="3" xfId="1" applyNumberFormat="1" applyFont="1" applyFill="1" applyBorder="1"/>
    <xf numFmtId="0" fontId="2" fillId="2" borderId="5" xfId="1" applyFont="1" applyFill="1" applyBorder="1" applyAlignment="1">
      <alignment horizontal="right" vertical="center" wrapText="1"/>
    </xf>
    <xf numFmtId="165" fontId="3" fillId="2" borderId="5" xfId="1" applyNumberFormat="1" applyFont="1" applyFill="1" applyBorder="1" applyAlignment="1">
      <alignment horizontal="right"/>
    </xf>
    <xf numFmtId="165" fontId="3" fillId="3" borderId="9" xfId="1" applyNumberFormat="1" applyFont="1" applyFill="1" applyBorder="1"/>
    <xf numFmtId="165" fontId="3" fillId="2" borderId="10" xfId="1" applyNumberFormat="1" applyFont="1" applyFill="1" applyBorder="1" applyAlignment="1">
      <alignment horizontal="right"/>
    </xf>
    <xf numFmtId="165" fontId="3" fillId="2" borderId="8" xfId="1" applyNumberFormat="1" applyFont="1" applyFill="1" applyBorder="1" applyAlignment="1">
      <alignment horizontal="right"/>
    </xf>
    <xf numFmtId="165" fontId="3" fillId="2" borderId="5" xfId="1" applyNumberFormat="1" applyFont="1" applyFill="1" applyBorder="1"/>
    <xf numFmtId="165" fontId="3" fillId="2" borderId="1" xfId="1" applyNumberFormat="1" applyFont="1" applyFill="1" applyBorder="1" applyAlignment="1">
      <alignment horizontal="right"/>
    </xf>
    <xf numFmtId="165" fontId="3" fillId="3" borderId="7" xfId="1" applyNumberFormat="1" applyFont="1" applyFill="1" applyBorder="1"/>
    <xf numFmtId="165" fontId="3" fillId="2" borderId="10" xfId="1" applyNumberFormat="1" applyFont="1" applyFill="1" applyBorder="1"/>
    <xf numFmtId="165" fontId="3" fillId="2" borderId="9" xfId="1" applyNumberFormat="1" applyFont="1" applyFill="1" applyBorder="1" applyAlignment="1">
      <alignment horizontal="right"/>
    </xf>
    <xf numFmtId="0" fontId="14" fillId="0" borderId="11" xfId="1" applyFont="1" applyBorder="1" applyAlignment="1">
      <alignment wrapText="1"/>
    </xf>
    <xf numFmtId="165" fontId="14" fillId="0" borderId="10" xfId="1" applyNumberFormat="1" applyFont="1" applyBorder="1"/>
    <xf numFmtId="165" fontId="14" fillId="0" borderId="9" xfId="1" applyNumberFormat="1" applyFont="1" applyBorder="1" applyAlignment="1">
      <alignment horizontal="right"/>
    </xf>
    <xf numFmtId="0" fontId="14" fillId="2" borderId="11" xfId="1" applyFont="1" applyFill="1" applyBorder="1" applyAlignment="1">
      <alignment horizontal="left" wrapText="1"/>
    </xf>
    <xf numFmtId="165" fontId="14" fillId="2" borderId="10" xfId="1" applyNumberFormat="1" applyFont="1" applyFill="1" applyBorder="1"/>
    <xf numFmtId="165" fontId="14" fillId="2" borderId="9" xfId="1" applyNumberFormat="1" applyFont="1" applyFill="1" applyBorder="1" applyAlignment="1">
      <alignment horizontal="right"/>
    </xf>
    <xf numFmtId="0" fontId="14" fillId="2" borderId="11" xfId="1" applyFont="1" applyFill="1" applyBorder="1" applyAlignment="1">
      <alignment horizontal="left" vertical="center" wrapText="1"/>
    </xf>
    <xf numFmtId="165" fontId="3" fillId="2" borderId="3" xfId="1" applyNumberFormat="1" applyFont="1" applyFill="1" applyBorder="1" applyAlignment="1">
      <alignment horizontal="right"/>
    </xf>
    <xf numFmtId="165" fontId="3" fillId="3" borderId="6" xfId="1" applyNumberFormat="1" applyFont="1" applyFill="1" applyBorder="1"/>
    <xf numFmtId="165" fontId="3" fillId="2" borderId="0" xfId="1" applyNumberFormat="1" applyFont="1" applyFill="1"/>
    <xf numFmtId="165" fontId="3" fillId="3" borderId="0" xfId="1" applyNumberFormat="1" applyFont="1" applyFill="1"/>
    <xf numFmtId="165" fontId="3" fillId="3" borderId="9" xfId="1" applyNumberFormat="1" applyFont="1" applyFill="1" applyBorder="1" applyAlignment="1">
      <alignment horizontal="right"/>
    </xf>
    <xf numFmtId="165" fontId="3" fillId="2" borderId="12" xfId="1" applyNumberFormat="1" applyFont="1" applyFill="1" applyBorder="1"/>
    <xf numFmtId="0" fontId="15" fillId="0" borderId="0" xfId="0" applyFont="1"/>
    <xf numFmtId="165" fontId="3" fillId="2" borderId="11" xfId="1" applyNumberFormat="1" applyFont="1" applyFill="1" applyBorder="1"/>
    <xf numFmtId="165" fontId="14" fillId="0" borderId="11" xfId="1" applyNumberFormat="1" applyFont="1" applyBorder="1"/>
    <xf numFmtId="165" fontId="14" fillId="0" borderId="0" xfId="1" applyNumberFormat="1" applyFont="1"/>
    <xf numFmtId="165" fontId="14" fillId="2" borderId="11" xfId="1" applyNumberFormat="1" applyFont="1" applyFill="1" applyBorder="1"/>
    <xf numFmtId="165" fontId="14" fillId="2" borderId="0" xfId="1" applyNumberFormat="1" applyFont="1" applyFill="1"/>
    <xf numFmtId="0" fontId="16" fillId="2" borderId="10" xfId="1" applyFont="1" applyFill="1" applyBorder="1" applyAlignment="1">
      <alignment wrapText="1"/>
    </xf>
    <xf numFmtId="0" fontId="16" fillId="2" borderId="11" xfId="1" applyFont="1" applyFill="1" applyBorder="1" applyAlignment="1">
      <alignment horizontal="left" vertical="center" wrapText="1"/>
    </xf>
    <xf numFmtId="165" fontId="16" fillId="2" borderId="9" xfId="1" applyNumberFormat="1" applyFont="1" applyFill="1" applyBorder="1"/>
    <xf numFmtId="165" fontId="16" fillId="2" borderId="11" xfId="1" applyNumberFormat="1" applyFont="1" applyFill="1" applyBorder="1"/>
    <xf numFmtId="165" fontId="16" fillId="2" borderId="0" xfId="1" applyNumberFormat="1" applyFont="1" applyFill="1"/>
    <xf numFmtId="165" fontId="17" fillId="3" borderId="11" xfId="1" applyNumberFormat="1" applyFont="1" applyFill="1" applyBorder="1"/>
    <xf numFmtId="0" fontId="18" fillId="0" borderId="0" xfId="0" applyFont="1"/>
    <xf numFmtId="165" fontId="17" fillId="2" borderId="9" xfId="1" applyNumberFormat="1" applyFont="1" applyFill="1" applyBorder="1"/>
    <xf numFmtId="165" fontId="17" fillId="2" borderId="11" xfId="1" applyNumberFormat="1" applyFont="1" applyFill="1" applyBorder="1"/>
    <xf numFmtId="165" fontId="17" fillId="2" borderId="0" xfId="1" applyNumberFormat="1" applyFont="1" applyFill="1"/>
    <xf numFmtId="165" fontId="3" fillId="2" borderId="9" xfId="1" applyNumberFormat="1" applyFont="1" applyFill="1" applyBorder="1" applyAlignment="1">
      <alignment vertical="top"/>
    </xf>
    <xf numFmtId="43" fontId="13" fillId="0" borderId="0" xfId="0" applyNumberFormat="1" applyFont="1"/>
    <xf numFmtId="165" fontId="3" fillId="3" borderId="0" xfId="1" applyNumberFormat="1" applyFont="1" applyFill="1" applyAlignment="1">
      <alignment wrapText="1"/>
    </xf>
    <xf numFmtId="166" fontId="3" fillId="3" borderId="4" xfId="3" applyNumberFormat="1" applyFont="1" applyFill="1" applyBorder="1"/>
    <xf numFmtId="166" fontId="3" fillId="3" borderId="2" xfId="3" applyNumberFormat="1" applyFont="1" applyFill="1" applyBorder="1"/>
    <xf numFmtId="165" fontId="3" fillId="3" borderId="4" xfId="3" applyNumberFormat="1" applyFont="1" applyFill="1" applyBorder="1"/>
    <xf numFmtId="166" fontId="13" fillId="0" borderId="0" xfId="3" applyNumberFormat="1" applyFont="1" applyAlignment="1"/>
    <xf numFmtId="166" fontId="13" fillId="0" borderId="0" xfId="3" applyNumberFormat="1" applyFont="1" applyFill="1"/>
    <xf numFmtId="166" fontId="13" fillId="0" borderId="0" xfId="0" applyNumberFormat="1" applyFont="1"/>
    <xf numFmtId="0" fontId="2" fillId="2" borderId="10" xfId="1" applyFont="1" applyFill="1" applyBorder="1" applyAlignment="1">
      <alignment wrapText="1"/>
    </xf>
    <xf numFmtId="0" fontId="2" fillId="2" borderId="11" xfId="1" applyFont="1" applyFill="1" applyBorder="1" applyAlignment="1">
      <alignment horizontal="right" vertical="center" wrapText="1"/>
    </xf>
    <xf numFmtId="0" fontId="2" fillId="2" borderId="0" xfId="1" applyFont="1" applyFill="1" applyAlignment="1">
      <alignment wrapText="1"/>
    </xf>
    <xf numFmtId="0" fontId="2" fillId="2" borderId="0" xfId="1" applyFont="1" applyFill="1" applyAlignment="1">
      <alignment horizontal="right" vertical="center" wrapText="1"/>
    </xf>
    <xf numFmtId="0" fontId="2" fillId="2" borderId="10" xfId="1" applyFont="1" applyFill="1" applyBorder="1" applyAlignment="1">
      <alignment horizontal="right" vertical="center" wrapText="1"/>
    </xf>
    <xf numFmtId="0" fontId="2" fillId="2" borderId="12" xfId="1" applyFont="1" applyFill="1" applyBorder="1" applyAlignment="1">
      <alignment horizontal="right" vertical="center" wrapText="1"/>
    </xf>
    <xf numFmtId="164" fontId="13" fillId="0" borderId="0" xfId="3" applyFont="1" applyAlignment="1"/>
    <xf numFmtId="165" fontId="3" fillId="3" borderId="4" xfId="3" applyNumberFormat="1" applyFont="1" applyFill="1" applyBorder="1" applyAlignment="1">
      <alignment horizontal="right" vertical="center"/>
    </xf>
    <xf numFmtId="165" fontId="3" fillId="2" borderId="16" xfId="1" applyNumberFormat="1" applyFont="1" applyFill="1" applyBorder="1"/>
    <xf numFmtId="165" fontId="3" fillId="0" borderId="15" xfId="1" applyNumberFormat="1" applyFont="1" applyBorder="1"/>
    <xf numFmtId="0" fontId="2" fillId="2" borderId="6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9" fillId="0" borderId="5" xfId="1" applyFont="1" applyBorder="1" applyAlignment="1">
      <alignment horizontal="left" wrapText="1"/>
    </xf>
    <xf numFmtId="0" fontId="9" fillId="0" borderId="7" xfId="1" applyFont="1" applyBorder="1" applyAlignment="1">
      <alignment horizontal="left" wrapText="1"/>
    </xf>
    <xf numFmtId="0" fontId="9" fillId="0" borderId="9" xfId="1" applyFont="1" applyBorder="1" applyAlignment="1">
      <alignment horizontal="left" vertical="center" wrapText="1"/>
    </xf>
    <xf numFmtId="0" fontId="9" fillId="0" borderId="10" xfId="1" applyFont="1" applyBorder="1" applyAlignment="1">
      <alignment horizontal="left" vertical="center" wrapText="1"/>
    </xf>
    <xf numFmtId="0" fontId="4" fillId="0" borderId="4" xfId="1" applyFont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 wrapText="1"/>
    </xf>
    <xf numFmtId="0" fontId="9" fillId="0" borderId="1" xfId="1" applyFont="1" applyBorder="1" applyAlignment="1">
      <alignment horizontal="left" vertical="center" wrapText="1"/>
    </xf>
    <xf numFmtId="0" fontId="9" fillId="0" borderId="3" xfId="1" applyFont="1" applyBorder="1" applyAlignment="1">
      <alignment horizontal="left" vertical="center" wrapText="1"/>
    </xf>
    <xf numFmtId="0" fontId="3" fillId="0" borderId="10" xfId="1" applyFont="1" applyBorder="1" applyAlignment="1">
      <alignment horizontal="justify" wrapText="1"/>
    </xf>
    <xf numFmtId="0" fontId="13" fillId="0" borderId="11" xfId="0" applyFont="1" applyBorder="1" applyAlignment="1">
      <alignment wrapText="1"/>
    </xf>
    <xf numFmtId="0" fontId="4" fillId="3" borderId="15" xfId="1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4" fillId="3" borderId="4" xfId="1" applyFont="1" applyFill="1" applyBorder="1" applyAlignment="1">
      <alignment horizontal="left" vertical="center" wrapText="1"/>
    </xf>
    <xf numFmtId="0" fontId="9" fillId="2" borderId="5" xfId="1" applyFont="1" applyFill="1" applyBorder="1" applyAlignment="1">
      <alignment horizontal="left" wrapText="1"/>
    </xf>
    <xf numFmtId="0" fontId="9" fillId="2" borderId="7" xfId="1" applyFont="1" applyFill="1" applyBorder="1" applyAlignment="1">
      <alignment horizontal="left" wrapText="1"/>
    </xf>
    <xf numFmtId="0" fontId="9" fillId="2" borderId="9" xfId="1" applyFont="1" applyFill="1" applyBorder="1" applyAlignment="1">
      <alignment horizontal="left" wrapText="1"/>
    </xf>
    <xf numFmtId="0" fontId="9" fillId="2" borderId="10" xfId="1" applyFont="1" applyFill="1" applyBorder="1" applyAlignment="1">
      <alignment horizontal="left" wrapText="1"/>
    </xf>
    <xf numFmtId="0" fontId="5" fillId="3" borderId="1" xfId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" fillId="3" borderId="12" xfId="1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14" fillId="2" borderId="9" xfId="1" applyFont="1" applyFill="1" applyBorder="1" applyAlignment="1">
      <alignment horizontal="left" vertical="center" wrapText="1"/>
    </xf>
    <xf numFmtId="0" fontId="19" fillId="3" borderId="1" xfId="1" applyFont="1" applyFill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5" fillId="3" borderId="4" xfId="1" applyFont="1" applyFill="1" applyBorder="1" applyAlignment="1">
      <alignment horizontal="left" vertical="center" wrapText="1"/>
    </xf>
    <xf numFmtId="0" fontId="14" fillId="2" borderId="9" xfId="1" applyFont="1" applyFill="1" applyBorder="1" applyAlignment="1">
      <alignment horizontal="left" wrapText="1"/>
    </xf>
    <xf numFmtId="0" fontId="14" fillId="2" borderId="5" xfId="1" applyFont="1" applyFill="1" applyBorder="1" applyAlignment="1">
      <alignment horizontal="left" wrapText="1"/>
    </xf>
    <xf numFmtId="0" fontId="14" fillId="2" borderId="7" xfId="1" applyFont="1" applyFill="1" applyBorder="1" applyAlignment="1">
      <alignment horizontal="left" wrapText="1"/>
    </xf>
    <xf numFmtId="0" fontId="16" fillId="2" borderId="9" xfId="1" applyFont="1" applyFill="1" applyBorder="1" applyAlignment="1">
      <alignment horizontal="left" vertical="center" wrapText="1"/>
    </xf>
    <xf numFmtId="0" fontId="2" fillId="2" borderId="6" xfId="1" applyFont="1" applyFill="1" applyBorder="1" applyAlignment="1">
      <alignment horizontal="center" vertical="center"/>
    </xf>
    <xf numFmtId="0" fontId="2" fillId="2" borderId="8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0" fillId="0" borderId="9" xfId="0" applyBorder="1"/>
    <xf numFmtId="0" fontId="0" fillId="0" borderId="3" xfId="0" applyBorder="1"/>
    <xf numFmtId="0" fontId="0" fillId="0" borderId="9" xfId="0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</cellXfs>
  <cellStyles count="7">
    <cellStyle name="Excel Built-in Comma [0]" xfId="6"/>
    <cellStyle name="Migliaia" xfId="3" builtinId="3"/>
    <cellStyle name="Normale" xfId="0" builtinId="0"/>
    <cellStyle name="Normale 2" xfId="1"/>
    <cellStyle name="Normale 3" xfId="4"/>
    <cellStyle name="Normale 4" xfId="5"/>
    <cellStyle name="Percentuale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175260</xdr:colOff>
          <xdr:row>0</xdr:row>
          <xdr:rowOff>99060</xdr:rowOff>
        </xdr:from>
        <xdr:to>
          <xdr:col>1</xdr:col>
          <xdr:colOff>723900</xdr:colOff>
          <xdr:row>2</xdr:row>
          <xdr:rowOff>114300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251460</xdr:colOff>
          <xdr:row>0</xdr:row>
          <xdr:rowOff>121920</xdr:rowOff>
        </xdr:from>
        <xdr:to>
          <xdr:col>1</xdr:col>
          <xdr:colOff>769620</xdr:colOff>
          <xdr:row>2</xdr:row>
          <xdr:rowOff>121920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</xdr:colOff>
          <xdr:row>0</xdr:row>
          <xdr:rowOff>60960</xdr:rowOff>
        </xdr:from>
        <xdr:to>
          <xdr:col>1</xdr:col>
          <xdr:colOff>762000</xdr:colOff>
          <xdr:row>2</xdr:row>
          <xdr:rowOff>121920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60"/>
  <sheetViews>
    <sheetView tabSelected="1" workbookViewId="0">
      <selection sqref="A1:XFD1048576"/>
    </sheetView>
  </sheetViews>
  <sheetFormatPr defaultColWidth="9.109375" defaultRowHeight="14.4"/>
  <cols>
    <col min="1" max="1" width="4.33203125" style="13" customWidth="1"/>
    <col min="2" max="2" width="52.33203125" style="13" customWidth="1"/>
    <col min="3" max="3" width="26.44140625" style="13" customWidth="1"/>
    <col min="4" max="4" width="23.109375" style="13" customWidth="1"/>
    <col min="5" max="6" width="19.44140625" style="13" customWidth="1"/>
    <col min="7" max="10" width="9.109375" style="13"/>
    <col min="11" max="11" width="13.33203125" style="13" bestFit="1" customWidth="1"/>
    <col min="12" max="16384" width="9.109375" style="13"/>
  </cols>
  <sheetData>
    <row r="1" spans="1:6" ht="21" customHeight="1">
      <c r="A1" s="31"/>
      <c r="B1" s="15"/>
      <c r="C1" s="113" t="s">
        <v>72</v>
      </c>
      <c r="D1" s="129"/>
      <c r="E1" s="129"/>
      <c r="F1" s="130"/>
    </row>
    <row r="2" spans="1:6" ht="19.5" customHeight="1">
      <c r="A2" s="103"/>
      <c r="B2" s="104"/>
      <c r="C2" s="113" t="s">
        <v>50</v>
      </c>
      <c r="D2" s="129"/>
      <c r="E2" s="129"/>
      <c r="F2" s="130"/>
    </row>
    <row r="3" spans="1:6" ht="19.2" customHeight="1">
      <c r="A3" s="105"/>
      <c r="B3" s="106"/>
      <c r="C3" s="113" t="s">
        <v>71</v>
      </c>
      <c r="D3" s="114"/>
      <c r="E3" s="114"/>
      <c r="F3" s="115"/>
    </row>
    <row r="4" spans="1:6" ht="15" customHeight="1">
      <c r="A4" s="128"/>
      <c r="B4" s="128"/>
      <c r="C4" s="136" t="s">
        <v>58</v>
      </c>
      <c r="D4" s="138" t="s">
        <v>59</v>
      </c>
      <c r="E4" s="140" t="s">
        <v>60</v>
      </c>
      <c r="F4" s="116" t="s">
        <v>0</v>
      </c>
    </row>
    <row r="5" spans="1:6" ht="21" customHeight="1">
      <c r="A5" s="128"/>
      <c r="B5" s="128"/>
      <c r="C5" s="137"/>
      <c r="D5" s="139"/>
      <c r="E5" s="137"/>
      <c r="F5" s="117"/>
    </row>
    <row r="6" spans="1:6">
      <c r="A6" s="131" t="s">
        <v>1</v>
      </c>
      <c r="B6" s="131"/>
      <c r="C6" s="17"/>
      <c r="D6" s="17"/>
      <c r="E6" s="17"/>
      <c r="F6" s="32"/>
    </row>
    <row r="7" spans="1:6" ht="15.75" customHeight="1">
      <c r="A7" s="132" t="s">
        <v>2</v>
      </c>
      <c r="B7" s="133"/>
      <c r="C7" s="33">
        <v>7051959</v>
      </c>
      <c r="D7" s="33">
        <v>324092</v>
      </c>
      <c r="E7" s="33">
        <v>550707</v>
      </c>
      <c r="F7" s="53">
        <f>SUM(C7:E7)</f>
        <v>7926758</v>
      </c>
    </row>
    <row r="8" spans="1:6" ht="15.75" customHeight="1">
      <c r="A8" s="134" t="s">
        <v>3</v>
      </c>
      <c r="B8" s="134"/>
      <c r="C8" s="33"/>
      <c r="D8" s="33"/>
      <c r="E8" s="33" t="s">
        <v>70</v>
      </c>
      <c r="F8" s="54">
        <f>SUM(C8:E8)</f>
        <v>0</v>
      </c>
    </row>
    <row r="9" spans="1:6" ht="13.5" customHeight="1">
      <c r="A9" s="35"/>
      <c r="B9" s="36" t="s">
        <v>4</v>
      </c>
      <c r="C9" s="33"/>
      <c r="D9" s="33"/>
      <c r="E9" s="33"/>
      <c r="F9" s="34">
        <f>SUM(C9:E9)</f>
        <v>0</v>
      </c>
    </row>
    <row r="10" spans="1:6">
      <c r="A10" s="131" t="s">
        <v>5</v>
      </c>
      <c r="B10" s="131"/>
      <c r="C10" s="3">
        <f>SUM(C7:C9)</f>
        <v>7051959</v>
      </c>
      <c r="D10" s="3">
        <f>SUM(D7:D9)</f>
        <v>324092</v>
      </c>
      <c r="E10" s="3">
        <f>SUM(E7:E9)</f>
        <v>550707</v>
      </c>
      <c r="F10" s="2">
        <f>SUM(C10:E10)</f>
        <v>7926758</v>
      </c>
    </row>
    <row r="11" spans="1:6">
      <c r="A11" s="131" t="s">
        <v>6</v>
      </c>
      <c r="B11" s="131"/>
      <c r="C11" s="37"/>
      <c r="D11" s="18"/>
      <c r="E11" s="18"/>
      <c r="F11" s="32"/>
    </row>
    <row r="12" spans="1:6" ht="15" customHeight="1">
      <c r="A12" s="134" t="s">
        <v>7</v>
      </c>
      <c r="B12" s="135"/>
      <c r="C12" s="38">
        <v>447553</v>
      </c>
      <c r="D12" s="38">
        <v>1287</v>
      </c>
      <c r="E12" s="38">
        <v>25423</v>
      </c>
      <c r="F12" s="34">
        <f>SUM(C12:E12)</f>
        <v>474263</v>
      </c>
    </row>
    <row r="13" spans="1:6">
      <c r="A13" s="134" t="s">
        <v>8</v>
      </c>
      <c r="B13" s="135"/>
      <c r="C13" s="33"/>
      <c r="D13" s="33"/>
      <c r="E13" s="33"/>
      <c r="F13" s="34"/>
    </row>
    <row r="14" spans="1:6" ht="9.75" customHeight="1">
      <c r="A14" s="39"/>
      <c r="B14" s="21" t="s">
        <v>9</v>
      </c>
      <c r="C14" s="22"/>
      <c r="D14" s="22"/>
      <c r="E14" s="22"/>
      <c r="F14" s="34">
        <f t="shared" ref="F14:F22" si="0">SUM(C14:E14)</f>
        <v>0</v>
      </c>
    </row>
    <row r="15" spans="1:6" ht="15" customHeight="1">
      <c r="A15" s="39"/>
      <c r="B15" s="21" t="s">
        <v>51</v>
      </c>
      <c r="C15" s="22">
        <v>190663</v>
      </c>
      <c r="D15" s="22">
        <v>686</v>
      </c>
      <c r="E15" s="22">
        <v>4768</v>
      </c>
      <c r="F15" s="34">
        <f t="shared" si="0"/>
        <v>196117</v>
      </c>
    </row>
    <row r="16" spans="1:6" ht="15" customHeight="1">
      <c r="A16" s="39"/>
      <c r="B16" s="21" t="s">
        <v>10</v>
      </c>
      <c r="C16" s="22">
        <v>79749</v>
      </c>
      <c r="D16" s="22">
        <v>3004</v>
      </c>
      <c r="E16" s="22">
        <v>5086</v>
      </c>
      <c r="F16" s="34">
        <f t="shared" si="0"/>
        <v>87839</v>
      </c>
    </row>
    <row r="17" spans="1:11" ht="15.75" customHeight="1">
      <c r="A17" s="39"/>
      <c r="B17" s="21" t="s">
        <v>11</v>
      </c>
      <c r="C17" s="22"/>
      <c r="D17" s="22"/>
      <c r="E17" s="22"/>
      <c r="F17" s="34">
        <f t="shared" si="0"/>
        <v>0</v>
      </c>
    </row>
    <row r="18" spans="1:11" ht="15" customHeight="1">
      <c r="A18" s="39"/>
      <c r="B18" s="21" t="s">
        <v>12</v>
      </c>
      <c r="C18" s="22"/>
      <c r="D18" s="22"/>
      <c r="E18" s="22"/>
      <c r="F18" s="34">
        <f t="shared" si="0"/>
        <v>0</v>
      </c>
    </row>
    <row r="19" spans="1:11" ht="15.75" customHeight="1">
      <c r="A19" s="39"/>
      <c r="B19" s="21" t="s">
        <v>13</v>
      </c>
      <c r="C19" s="22"/>
      <c r="D19" s="22"/>
      <c r="E19" s="22"/>
      <c r="F19" s="34">
        <f t="shared" si="0"/>
        <v>0</v>
      </c>
    </row>
    <row r="20" spans="1:11" ht="14.25" customHeight="1">
      <c r="A20" s="39"/>
      <c r="B20" s="21" t="s">
        <v>69</v>
      </c>
      <c r="C20" s="22">
        <v>50347</v>
      </c>
      <c r="D20" s="40">
        <v>1200</v>
      </c>
      <c r="E20" s="40">
        <v>9360</v>
      </c>
      <c r="F20" s="34">
        <f t="shared" si="0"/>
        <v>60907</v>
      </c>
    </row>
    <row r="21" spans="1:11" ht="15.75" customHeight="1">
      <c r="A21" s="39"/>
      <c r="B21" s="21" t="s">
        <v>14</v>
      </c>
      <c r="C21" s="40">
        <v>299924</v>
      </c>
      <c r="D21" s="40">
        <v>6010</v>
      </c>
      <c r="E21" s="40">
        <v>10174</v>
      </c>
      <c r="F21" s="34">
        <f t="shared" si="0"/>
        <v>316108</v>
      </c>
    </row>
    <row r="22" spans="1:11" ht="16.5" customHeight="1">
      <c r="A22" s="120" t="s">
        <v>15</v>
      </c>
      <c r="B22" s="121"/>
      <c r="C22" s="40">
        <v>693745</v>
      </c>
      <c r="D22" s="40"/>
      <c r="E22" s="40">
        <v>4900</v>
      </c>
      <c r="F22" s="34">
        <f t="shared" si="0"/>
        <v>698645</v>
      </c>
    </row>
    <row r="23" spans="1:11" ht="16.5" customHeight="1">
      <c r="A23" s="120" t="s">
        <v>16</v>
      </c>
      <c r="B23" s="121"/>
      <c r="C23" s="40"/>
      <c r="D23" s="40"/>
      <c r="E23" s="40"/>
      <c r="F23" s="34"/>
    </row>
    <row r="24" spans="1:11" ht="15" customHeight="1">
      <c r="A24" s="39"/>
      <c r="B24" s="41" t="s">
        <v>17</v>
      </c>
      <c r="C24" s="40">
        <v>4460812</v>
      </c>
      <c r="D24" s="40">
        <v>168478</v>
      </c>
      <c r="E24" s="40">
        <v>269556</v>
      </c>
      <c r="F24" s="34">
        <f t="shared" ref="F24:F37" si="1">SUM(C24:E24)</f>
        <v>4898846</v>
      </c>
    </row>
    <row r="25" spans="1:11" ht="15" customHeight="1">
      <c r="A25" s="39"/>
      <c r="B25" s="41" t="s">
        <v>18</v>
      </c>
      <c r="C25" s="40">
        <v>1083844</v>
      </c>
      <c r="D25" s="40">
        <v>42986</v>
      </c>
      <c r="E25" s="40">
        <v>67788</v>
      </c>
      <c r="F25" s="34">
        <f>SUM(C25:E25)</f>
        <v>1194618</v>
      </c>
    </row>
    <row r="26" spans="1:11" ht="15" customHeight="1">
      <c r="A26" s="39"/>
      <c r="B26" s="41" t="s">
        <v>19</v>
      </c>
      <c r="C26" s="40">
        <v>298990</v>
      </c>
      <c r="D26" s="40">
        <v>14045</v>
      </c>
      <c r="E26" s="40">
        <v>21854</v>
      </c>
      <c r="F26" s="34">
        <f t="shared" si="1"/>
        <v>334889</v>
      </c>
    </row>
    <row r="27" spans="1:11" ht="15" customHeight="1">
      <c r="A27" s="39"/>
      <c r="B27" s="41" t="s">
        <v>20</v>
      </c>
      <c r="C27" s="40"/>
      <c r="D27" s="40"/>
      <c r="E27" s="40"/>
      <c r="F27" s="34">
        <f t="shared" si="1"/>
        <v>0</v>
      </c>
    </row>
    <row r="28" spans="1:11" ht="15" customHeight="1">
      <c r="A28" s="39"/>
      <c r="B28" s="41" t="s">
        <v>21</v>
      </c>
      <c r="C28" s="40">
        <f>137174.92+108510</f>
        <v>245684.92</v>
      </c>
      <c r="D28" s="40">
        <v>4547</v>
      </c>
      <c r="E28" s="40">
        <v>9393</v>
      </c>
      <c r="F28" s="34">
        <f>SUM(C28:E28)</f>
        <v>259624.92</v>
      </c>
      <c r="G28" s="14"/>
      <c r="H28" s="14"/>
      <c r="I28" s="14"/>
      <c r="K28" s="109"/>
    </row>
    <row r="29" spans="1:11" ht="13.5" customHeight="1">
      <c r="A29" s="39"/>
      <c r="B29" s="41"/>
      <c r="C29" s="40">
        <f>SUM(C24:C28)</f>
        <v>6089330.9199999999</v>
      </c>
      <c r="D29" s="40">
        <f>SUM(D24:D28)</f>
        <v>230056</v>
      </c>
      <c r="E29" s="40">
        <f>SUM(E24:E28)</f>
        <v>368591</v>
      </c>
      <c r="F29" s="40">
        <f>SUM(F24:F28)</f>
        <v>6687977.9199999999</v>
      </c>
    </row>
    <row r="30" spans="1:11">
      <c r="A30" s="120" t="s">
        <v>22</v>
      </c>
      <c r="B30" s="121"/>
      <c r="C30" s="40"/>
      <c r="D30" s="40"/>
      <c r="E30" s="40"/>
      <c r="F30" s="34">
        <f t="shared" si="1"/>
        <v>0</v>
      </c>
      <c r="K30" s="23"/>
    </row>
    <row r="31" spans="1:11" ht="15" customHeight="1">
      <c r="A31" s="42"/>
      <c r="B31" s="41" t="s">
        <v>23</v>
      </c>
      <c r="C31" s="26">
        <v>0</v>
      </c>
      <c r="D31" s="26">
        <v>0</v>
      </c>
      <c r="E31" s="69">
        <v>0</v>
      </c>
      <c r="F31" s="34">
        <f>SUM(C31:E31)</f>
        <v>0</v>
      </c>
      <c r="G31" s="14"/>
      <c r="K31" s="95"/>
    </row>
    <row r="32" spans="1:11" ht="15" customHeight="1">
      <c r="A32" s="42"/>
      <c r="B32" s="41" t="s">
        <v>24</v>
      </c>
      <c r="C32" s="26">
        <v>165343</v>
      </c>
      <c r="D32" s="26">
        <v>1483</v>
      </c>
      <c r="E32" s="69">
        <v>2511</v>
      </c>
      <c r="F32" s="34">
        <f>SUM(C32:E32)</f>
        <v>169337</v>
      </c>
    </row>
    <row r="33" spans="1:6" ht="15" customHeight="1">
      <c r="A33" s="42"/>
      <c r="B33" s="41" t="s">
        <v>25</v>
      </c>
      <c r="C33" s="22"/>
      <c r="D33" s="22"/>
      <c r="E33" s="22"/>
      <c r="F33" s="34">
        <f t="shared" si="1"/>
        <v>0</v>
      </c>
    </row>
    <row r="34" spans="1:6" ht="25.5" customHeight="1">
      <c r="A34" s="42"/>
      <c r="B34" s="43" t="s">
        <v>26</v>
      </c>
      <c r="C34" s="22"/>
      <c r="D34" s="22"/>
      <c r="E34" s="22"/>
      <c r="F34" s="34">
        <f t="shared" si="1"/>
        <v>0</v>
      </c>
    </row>
    <row r="35" spans="1:6" ht="26.25" customHeight="1">
      <c r="A35" s="120" t="s">
        <v>27</v>
      </c>
      <c r="B35" s="121"/>
      <c r="C35" s="40"/>
      <c r="D35" s="40"/>
      <c r="E35" s="40"/>
      <c r="F35" s="34">
        <f>SUM(C35:E35)</f>
        <v>0</v>
      </c>
    </row>
    <row r="36" spans="1:6">
      <c r="A36" s="120" t="s">
        <v>28</v>
      </c>
      <c r="B36" s="121"/>
      <c r="C36" s="40">
        <v>0</v>
      </c>
      <c r="D36" s="40">
        <v>0</v>
      </c>
      <c r="E36" s="40">
        <v>0</v>
      </c>
      <c r="F36" s="34">
        <f t="shared" si="1"/>
        <v>0</v>
      </c>
    </row>
    <row r="37" spans="1:6">
      <c r="A37" s="120" t="s">
        <v>29</v>
      </c>
      <c r="B37" s="121"/>
      <c r="C37" s="40">
        <v>0</v>
      </c>
      <c r="D37" s="40">
        <v>0</v>
      </c>
      <c r="E37" s="40">
        <v>0</v>
      </c>
      <c r="F37" s="34">
        <f t="shared" si="1"/>
        <v>0</v>
      </c>
    </row>
    <row r="38" spans="1:6">
      <c r="A38" s="120" t="s">
        <v>30</v>
      </c>
      <c r="B38" s="121"/>
      <c r="C38" s="44">
        <v>54105</v>
      </c>
      <c r="D38" s="44">
        <v>2493</v>
      </c>
      <c r="E38" s="44">
        <v>4221</v>
      </c>
      <c r="F38" s="34">
        <f>SUM(C38:E38)</f>
        <v>60819</v>
      </c>
    </row>
    <row r="39" spans="1:6">
      <c r="A39" s="122" t="s">
        <v>31</v>
      </c>
      <c r="B39" s="122"/>
      <c r="C39" s="4">
        <f>C12+C15+C16+C20+C21+C22+C29+C30+C31+C35+C36+C37+C38+C32</f>
        <v>8070759.9199999999</v>
      </c>
      <c r="D39" s="4">
        <f t="shared" ref="D39:E39" si="2">D12+D15+D16+D20+D21+D22+D29+D30+D31+D35+D36+D37+D38+D32</f>
        <v>246219</v>
      </c>
      <c r="E39" s="4">
        <f t="shared" si="2"/>
        <v>435034</v>
      </c>
      <c r="F39" s="4">
        <f>F12+F15+F16+F20+F21+F22+F29+F30+F31+F35+F36+F37+F38+F32</f>
        <v>8752012.9199999999</v>
      </c>
    </row>
    <row r="40" spans="1:6" ht="23.25" customHeight="1">
      <c r="A40" s="122" t="s">
        <v>32</v>
      </c>
      <c r="B40" s="122"/>
      <c r="C40" s="4">
        <f>C10-C39</f>
        <v>-1018800.9199999999</v>
      </c>
      <c r="D40" s="4">
        <f>D10-D39</f>
        <v>77873</v>
      </c>
      <c r="E40" s="4">
        <f>E10-E39</f>
        <v>115673</v>
      </c>
      <c r="F40" s="5">
        <f>F10-F39</f>
        <v>-825254.91999999993</v>
      </c>
    </row>
    <row r="41" spans="1:6">
      <c r="A41" s="122" t="s">
        <v>33</v>
      </c>
      <c r="B41" s="122"/>
      <c r="C41" s="4"/>
      <c r="D41" s="45"/>
      <c r="E41" s="45"/>
      <c r="F41" s="46"/>
    </row>
    <row r="42" spans="1:6">
      <c r="A42" s="120" t="s">
        <v>34</v>
      </c>
      <c r="B42" s="120"/>
      <c r="C42" s="47">
        <v>0</v>
      </c>
      <c r="D42" s="47"/>
      <c r="E42" s="48"/>
      <c r="F42" s="47">
        <v>0</v>
      </c>
    </row>
    <row r="43" spans="1:6">
      <c r="A43" s="120" t="s">
        <v>36</v>
      </c>
      <c r="B43" s="120"/>
      <c r="C43" s="40">
        <v>0</v>
      </c>
      <c r="D43" s="40"/>
      <c r="E43" s="48"/>
      <c r="F43" s="40">
        <v>0</v>
      </c>
    </row>
    <row r="44" spans="1:6" ht="12" customHeight="1">
      <c r="A44" s="120" t="s">
        <v>37</v>
      </c>
      <c r="B44" s="120"/>
      <c r="C44" s="40"/>
      <c r="D44" s="40"/>
      <c r="E44" s="48"/>
      <c r="F44" s="40">
        <v>0</v>
      </c>
    </row>
    <row r="45" spans="1:6" ht="14.25" customHeight="1">
      <c r="A45" s="39"/>
      <c r="B45" s="49" t="s">
        <v>38</v>
      </c>
      <c r="C45" s="40">
        <v>180</v>
      </c>
      <c r="D45" s="40">
        <v>8</v>
      </c>
      <c r="E45" s="48">
        <v>14</v>
      </c>
      <c r="F45" s="40">
        <f>SUM(C45:E45)</f>
        <v>202</v>
      </c>
    </row>
    <row r="46" spans="1:6" ht="14.25" customHeight="1">
      <c r="A46" s="39"/>
      <c r="B46" s="49" t="s">
        <v>39</v>
      </c>
      <c r="C46" s="40" t="s">
        <v>70</v>
      </c>
      <c r="D46" s="40" t="s">
        <v>70</v>
      </c>
      <c r="E46" s="48" t="s">
        <v>70</v>
      </c>
      <c r="F46" s="40">
        <f>SUM(C46:E46)</f>
        <v>0</v>
      </c>
    </row>
    <row r="47" spans="1:6" ht="14.25" customHeight="1">
      <c r="A47" s="39"/>
      <c r="B47" s="49" t="s">
        <v>35</v>
      </c>
      <c r="C47" s="40">
        <v>13368</v>
      </c>
      <c r="D47" s="40">
        <v>616</v>
      </c>
      <c r="E47" s="48">
        <v>1043</v>
      </c>
      <c r="F47" s="40">
        <f>SUM(C47:E47)</f>
        <v>15027</v>
      </c>
    </row>
    <row r="48" spans="1:6">
      <c r="A48" s="120" t="s">
        <v>40</v>
      </c>
      <c r="B48" s="120"/>
      <c r="C48" s="40"/>
      <c r="D48" s="40"/>
      <c r="E48" s="48"/>
      <c r="F48" s="40">
        <v>0</v>
      </c>
    </row>
    <row r="49" spans="1:7">
      <c r="A49" s="122" t="s">
        <v>41</v>
      </c>
      <c r="B49" s="122"/>
      <c r="C49" s="9">
        <f>SUM(C42:C48)</f>
        <v>13548</v>
      </c>
      <c r="D49" s="9">
        <f>SUM(D42:D48)</f>
        <v>624</v>
      </c>
      <c r="E49" s="8">
        <f>SUM(E42:E48)</f>
        <v>1057</v>
      </c>
      <c r="F49" s="9">
        <f>F45+F46+F47</f>
        <v>15229</v>
      </c>
    </row>
    <row r="50" spans="1:7">
      <c r="A50" s="123" t="s">
        <v>42</v>
      </c>
      <c r="B50" s="123"/>
      <c r="C50" s="50"/>
      <c r="D50" s="51"/>
      <c r="E50" s="51"/>
      <c r="F50" s="52"/>
    </row>
    <row r="51" spans="1:7" ht="21" customHeight="1">
      <c r="A51" s="124" t="s">
        <v>43</v>
      </c>
      <c r="B51" s="124"/>
      <c r="C51" s="47">
        <v>0</v>
      </c>
      <c r="D51" s="47"/>
      <c r="E51" s="47"/>
      <c r="F51" s="47">
        <v>0</v>
      </c>
    </row>
    <row r="52" spans="1:7">
      <c r="A52" s="125" t="s">
        <v>44</v>
      </c>
      <c r="B52" s="125"/>
      <c r="C52" s="44">
        <v>0</v>
      </c>
      <c r="D52" s="44"/>
      <c r="E52" s="44"/>
      <c r="F52" s="44">
        <v>0</v>
      </c>
    </row>
    <row r="53" spans="1:7" ht="24" customHeight="1">
      <c r="A53" s="122" t="s">
        <v>45</v>
      </c>
      <c r="B53" s="122"/>
      <c r="C53" s="5">
        <v>0</v>
      </c>
      <c r="D53" s="5"/>
      <c r="E53" s="5"/>
      <c r="F53" s="5">
        <v>0</v>
      </c>
    </row>
    <row r="54" spans="1:7" ht="13.5" customHeight="1">
      <c r="A54" s="122" t="s">
        <v>46</v>
      </c>
      <c r="B54" s="122"/>
      <c r="C54" s="5">
        <f>C40-C49</f>
        <v>-1032348.9199999999</v>
      </c>
      <c r="D54" s="5">
        <f>D40-D49</f>
        <v>77249</v>
      </c>
      <c r="E54" s="5">
        <f>E40-E49</f>
        <v>114616</v>
      </c>
      <c r="F54" s="5">
        <f>F40-F49</f>
        <v>-840483.91999999993</v>
      </c>
    </row>
    <row r="55" spans="1:7" ht="1.5" customHeight="1">
      <c r="A55" s="118" t="s">
        <v>47</v>
      </c>
      <c r="B55" s="119"/>
      <c r="C55" s="47">
        <v>0</v>
      </c>
      <c r="D55" s="47"/>
      <c r="E55" s="47"/>
      <c r="F55" s="47"/>
    </row>
    <row r="56" spans="1:7" ht="12.75" customHeight="1">
      <c r="A56" s="126" t="s">
        <v>48</v>
      </c>
      <c r="B56" s="127"/>
      <c r="C56" s="40"/>
      <c r="D56" s="40"/>
      <c r="E56" s="40"/>
      <c r="F56" s="40">
        <v>0</v>
      </c>
    </row>
    <row r="57" spans="1:7">
      <c r="A57" s="122" t="s">
        <v>49</v>
      </c>
      <c r="B57" s="122"/>
      <c r="C57" s="5">
        <f>C54</f>
        <v>-1032348.9199999999</v>
      </c>
      <c r="D57" s="5">
        <f>D54</f>
        <v>77249</v>
      </c>
      <c r="E57" s="5">
        <f>E54</f>
        <v>114616</v>
      </c>
      <c r="F57" s="5">
        <f>F54</f>
        <v>-840483.91999999993</v>
      </c>
      <c r="G57" s="14" t="s">
        <v>70</v>
      </c>
    </row>
    <row r="58" spans="1:7">
      <c r="F58" s="14"/>
    </row>
    <row r="60" spans="1:7">
      <c r="F60" s="14"/>
    </row>
  </sheetData>
  <mergeCells count="38">
    <mergeCell ref="C2:F2"/>
    <mergeCell ref="C1:F1"/>
    <mergeCell ref="A23:B23"/>
    <mergeCell ref="A6:B6"/>
    <mergeCell ref="A7:B7"/>
    <mergeCell ref="A8:B8"/>
    <mergeCell ref="A10:B10"/>
    <mergeCell ref="A11:B11"/>
    <mergeCell ref="A12:B12"/>
    <mergeCell ref="A13:B13"/>
    <mergeCell ref="A22:B22"/>
    <mergeCell ref="C4:C5"/>
    <mergeCell ref="D4:D5"/>
    <mergeCell ref="E4:E5"/>
    <mergeCell ref="A57:B57"/>
    <mergeCell ref="A49:B49"/>
    <mergeCell ref="A50:B50"/>
    <mergeCell ref="A51:B51"/>
    <mergeCell ref="A52:B52"/>
    <mergeCell ref="A53:B53"/>
    <mergeCell ref="A54:B54"/>
    <mergeCell ref="A56:B56"/>
    <mergeCell ref="C3:F3"/>
    <mergeCell ref="F4:F5"/>
    <mergeCell ref="A55:B55"/>
    <mergeCell ref="A48:B48"/>
    <mergeCell ref="A30:B30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:B5"/>
  </mergeCells>
  <pageMargins left="0.21" right="0.19685039370078741" top="0.15748031496062992" bottom="0.17" header="0.23" footer="0.19685039370078741"/>
  <pageSetup paperSize="8" fitToHeight="2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1026" r:id="rId4">
          <objectPr defaultSize="0" autoPict="0" r:id="rId5">
            <anchor moveWithCells="1" sizeWithCells="1">
              <from>
                <xdr:col>0</xdr:col>
                <xdr:colOff>175260</xdr:colOff>
                <xdr:row>0</xdr:row>
                <xdr:rowOff>99060</xdr:rowOff>
              </from>
              <to>
                <xdr:col>1</xdr:col>
                <xdr:colOff>723900</xdr:colOff>
                <xdr:row>2</xdr:row>
                <xdr:rowOff>114300</xdr:rowOff>
              </to>
            </anchor>
          </objectPr>
        </oleObject>
      </mc:Choice>
      <mc:Fallback>
        <oleObject progId="MSPhotoEd.3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65"/>
  <sheetViews>
    <sheetView zoomScaleNormal="100" workbookViewId="0">
      <selection sqref="A1:XFD1048576"/>
    </sheetView>
  </sheetViews>
  <sheetFormatPr defaultColWidth="9.109375" defaultRowHeight="14.4"/>
  <cols>
    <col min="1" max="1" width="3.88671875" style="13" customWidth="1"/>
    <col min="2" max="2" width="70.5546875" style="13" customWidth="1"/>
    <col min="3" max="8" width="18.77734375" style="13" customWidth="1"/>
    <col min="9" max="13" width="9.109375" style="13"/>
    <col min="14" max="14" width="11.5546875" style="13" customWidth="1"/>
    <col min="15" max="16384" width="9.109375" style="13"/>
  </cols>
  <sheetData>
    <row r="1" spans="1:8" ht="18" customHeight="1">
      <c r="A1" s="31"/>
      <c r="B1" s="55"/>
      <c r="C1" s="113" t="s">
        <v>73</v>
      </c>
      <c r="D1" s="129"/>
      <c r="E1" s="129"/>
      <c r="F1" s="129"/>
      <c r="G1" s="129"/>
      <c r="H1" s="130"/>
    </row>
    <row r="2" spans="1:8" ht="25.5" customHeight="1">
      <c r="A2" s="103"/>
      <c r="B2" s="107"/>
      <c r="C2" s="113" t="s">
        <v>50</v>
      </c>
      <c r="D2" s="129"/>
      <c r="E2" s="129"/>
      <c r="F2" s="129"/>
      <c r="G2" s="129"/>
      <c r="H2" s="130"/>
    </row>
    <row r="3" spans="1:8" ht="21.6" customHeight="1">
      <c r="A3" s="105"/>
      <c r="B3" s="106"/>
      <c r="C3" s="113" t="s">
        <v>71</v>
      </c>
      <c r="D3" s="114"/>
      <c r="E3" s="114"/>
      <c r="F3" s="114"/>
      <c r="G3" s="114"/>
      <c r="H3" s="115"/>
    </row>
    <row r="4" spans="1:8" ht="12.75" customHeight="1">
      <c r="A4" s="128"/>
      <c r="B4" s="128"/>
      <c r="C4" s="142" t="s">
        <v>53</v>
      </c>
      <c r="D4" s="142" t="s">
        <v>54</v>
      </c>
      <c r="E4" s="142" t="s">
        <v>55</v>
      </c>
      <c r="F4" s="142" t="s">
        <v>56</v>
      </c>
      <c r="G4" s="142" t="s">
        <v>57</v>
      </c>
      <c r="H4" s="142" t="s">
        <v>0</v>
      </c>
    </row>
    <row r="5" spans="1:8" ht="24" customHeight="1">
      <c r="A5" s="128"/>
      <c r="B5" s="128"/>
      <c r="C5" s="143"/>
      <c r="D5" s="143"/>
      <c r="E5" s="143"/>
      <c r="F5" s="143"/>
      <c r="G5" s="143"/>
      <c r="H5" s="143"/>
    </row>
    <row r="6" spans="1:8" ht="13.5" customHeight="1">
      <c r="A6" s="131" t="s">
        <v>1</v>
      </c>
      <c r="B6" s="131"/>
      <c r="C6" s="17"/>
      <c r="D6" s="17"/>
      <c r="E6" s="17"/>
      <c r="F6" s="17"/>
      <c r="G6" s="37"/>
      <c r="H6" s="17"/>
    </row>
    <row r="7" spans="1:8" ht="19.5" customHeight="1">
      <c r="A7" s="146" t="s">
        <v>2</v>
      </c>
      <c r="B7" s="147"/>
      <c r="C7" s="33">
        <f>13904941+145046-13333-612+27307</f>
        <v>14063349</v>
      </c>
      <c r="D7" s="33">
        <v>2294656</v>
      </c>
      <c r="E7" s="33">
        <v>764061</v>
      </c>
      <c r="F7" s="33">
        <v>282625</v>
      </c>
      <c r="G7" s="56">
        <v>854327</v>
      </c>
      <c r="H7" s="57">
        <f>SUM(C7:G7)</f>
        <v>18259018</v>
      </c>
    </row>
    <row r="8" spans="1:8" ht="13.5" customHeight="1">
      <c r="A8" s="145" t="s">
        <v>3</v>
      </c>
      <c r="B8" s="145"/>
      <c r="C8" s="33"/>
      <c r="D8" s="33"/>
      <c r="E8" s="33"/>
      <c r="F8" s="33"/>
      <c r="G8" s="58"/>
      <c r="H8" s="53">
        <f>SUM(C8:G8)</f>
        <v>0</v>
      </c>
    </row>
    <row r="9" spans="1:8" ht="12" customHeight="1">
      <c r="A9" s="19"/>
      <c r="B9" s="30" t="s">
        <v>4</v>
      </c>
      <c r="C9" s="33">
        <f>1811332+100000+21450+43377+71684+83362+5201.85+59643+518428</f>
        <v>2714477.85</v>
      </c>
      <c r="D9" s="33">
        <v>350000</v>
      </c>
      <c r="E9" s="33"/>
      <c r="F9" s="33"/>
      <c r="G9" s="33"/>
      <c r="H9" s="54">
        <f>SUM(C9:G9)</f>
        <v>3064477.85</v>
      </c>
    </row>
    <row r="10" spans="1:8" ht="15.75" customHeight="1">
      <c r="A10" s="144" t="s">
        <v>5</v>
      </c>
      <c r="B10" s="144"/>
      <c r="C10" s="3">
        <f>SUM(C7:C9)</f>
        <v>16777826.850000001</v>
      </c>
      <c r="D10" s="3">
        <f t="shared" ref="D10:H10" si="0">SUM(D7:D9)</f>
        <v>2644656</v>
      </c>
      <c r="E10" s="3">
        <f t="shared" si="0"/>
        <v>764061</v>
      </c>
      <c r="F10" s="3">
        <f t="shared" si="0"/>
        <v>282625</v>
      </c>
      <c r="G10" s="11">
        <f t="shared" si="0"/>
        <v>854327</v>
      </c>
      <c r="H10" s="3">
        <f t="shared" si="0"/>
        <v>21323495.850000001</v>
      </c>
    </row>
    <row r="11" spans="1:8" ht="14.25" customHeight="1">
      <c r="A11" s="144" t="s">
        <v>6</v>
      </c>
      <c r="B11" s="144"/>
      <c r="C11" s="18"/>
      <c r="D11" s="18"/>
      <c r="E11" s="18"/>
      <c r="F11" s="18"/>
      <c r="G11" s="59"/>
      <c r="H11" s="32"/>
    </row>
    <row r="12" spans="1:8" ht="13.5" customHeight="1">
      <c r="A12" s="145" t="s">
        <v>7</v>
      </c>
      <c r="B12" s="145"/>
      <c r="C12" s="38">
        <v>884084</v>
      </c>
      <c r="D12" s="47">
        <v>56505</v>
      </c>
      <c r="E12" s="60">
        <v>43815</v>
      </c>
      <c r="F12" s="38">
        <v>14572</v>
      </c>
      <c r="G12" s="61">
        <v>3393</v>
      </c>
      <c r="H12" s="62">
        <f>SUM(C12:G12)</f>
        <v>1002369</v>
      </c>
    </row>
    <row r="13" spans="1:8" ht="13.5" customHeight="1">
      <c r="A13" s="145" t="s">
        <v>8</v>
      </c>
      <c r="B13" s="145"/>
      <c r="C13" s="33"/>
      <c r="D13" s="40"/>
      <c r="E13" s="63"/>
      <c r="F13" s="33"/>
      <c r="G13" s="64"/>
      <c r="H13" s="34">
        <v>0</v>
      </c>
    </row>
    <row r="14" spans="1:8" ht="12.75" customHeight="1">
      <c r="A14" s="20"/>
      <c r="B14" s="65" t="s">
        <v>9</v>
      </c>
      <c r="C14" s="22"/>
      <c r="D14" s="22"/>
      <c r="E14" s="66"/>
      <c r="F14" s="22"/>
      <c r="G14" s="22"/>
      <c r="H14" s="34">
        <f t="shared" ref="H14:H22" si="1">SUM(C14:G14)</f>
        <v>0</v>
      </c>
    </row>
    <row r="15" spans="1:8" ht="14.25" customHeight="1">
      <c r="A15" s="20"/>
      <c r="B15" s="65" t="s">
        <v>51</v>
      </c>
      <c r="C15" s="22">
        <v>561646</v>
      </c>
      <c r="D15" s="22">
        <v>95962</v>
      </c>
      <c r="E15" s="66">
        <v>11135</v>
      </c>
      <c r="F15" s="22">
        <v>14150</v>
      </c>
      <c r="G15" s="22">
        <v>6793</v>
      </c>
      <c r="H15" s="34">
        <f t="shared" si="1"/>
        <v>689686</v>
      </c>
    </row>
    <row r="16" spans="1:8" ht="12.75" customHeight="1">
      <c r="A16" s="20"/>
      <c r="B16" s="65" t="s">
        <v>10</v>
      </c>
      <c r="C16" s="22">
        <v>156637</v>
      </c>
      <c r="D16" s="22">
        <v>21213</v>
      </c>
      <c r="E16" s="66">
        <v>7063</v>
      </c>
      <c r="F16" s="22">
        <v>2609</v>
      </c>
      <c r="G16" s="67">
        <v>7905</v>
      </c>
      <c r="H16" s="34">
        <f t="shared" si="1"/>
        <v>195427</v>
      </c>
    </row>
    <row r="17" spans="1:14" ht="15" customHeight="1">
      <c r="A17" s="20"/>
      <c r="B17" s="65" t="s">
        <v>11</v>
      </c>
      <c r="C17" s="22"/>
      <c r="D17" s="22"/>
      <c r="E17" s="66"/>
      <c r="F17" s="22"/>
      <c r="G17" s="22"/>
      <c r="H17" s="34">
        <f t="shared" si="1"/>
        <v>0</v>
      </c>
    </row>
    <row r="18" spans="1:14" ht="12" customHeight="1">
      <c r="A18" s="20"/>
      <c r="B18" s="65" t="s">
        <v>12</v>
      </c>
      <c r="C18" s="22"/>
      <c r="D18" s="22"/>
      <c r="E18" s="66"/>
      <c r="F18" s="22"/>
      <c r="G18" s="22"/>
      <c r="H18" s="34">
        <f t="shared" si="1"/>
        <v>0</v>
      </c>
    </row>
    <row r="19" spans="1:14" ht="12.75" customHeight="1">
      <c r="A19" s="20"/>
      <c r="B19" s="65" t="s">
        <v>13</v>
      </c>
      <c r="C19" s="22"/>
      <c r="D19" s="22"/>
      <c r="E19" s="66"/>
      <c r="F19" s="22"/>
      <c r="G19" s="22"/>
      <c r="H19" s="34">
        <f t="shared" si="1"/>
        <v>0</v>
      </c>
    </row>
    <row r="20" spans="1:14" ht="13.5" customHeight="1">
      <c r="A20" s="20"/>
      <c r="B20" s="65" t="s">
        <v>67</v>
      </c>
      <c r="C20" s="22">
        <v>161318</v>
      </c>
      <c r="D20" s="22"/>
      <c r="E20" s="66"/>
      <c r="F20" s="22">
        <v>7106</v>
      </c>
      <c r="G20" s="22"/>
      <c r="H20" s="34">
        <f t="shared" si="1"/>
        <v>168424</v>
      </c>
    </row>
    <row r="21" spans="1:14" ht="12" customHeight="1">
      <c r="A21" s="20"/>
      <c r="B21" s="65" t="s">
        <v>14</v>
      </c>
      <c r="C21" s="33">
        <v>1704267</v>
      </c>
      <c r="D21" s="33">
        <v>3539379</v>
      </c>
      <c r="E21" s="63">
        <v>260983</v>
      </c>
      <c r="F21" s="33">
        <v>5219</v>
      </c>
      <c r="G21" s="64">
        <v>59837</v>
      </c>
      <c r="H21" s="34">
        <f t="shared" si="1"/>
        <v>5569685</v>
      </c>
    </row>
    <row r="22" spans="1:14" ht="15" customHeight="1">
      <c r="A22" s="141" t="s">
        <v>15</v>
      </c>
      <c r="B22" s="141"/>
      <c r="C22" s="33">
        <v>636012</v>
      </c>
      <c r="D22" s="33">
        <v>70838</v>
      </c>
      <c r="E22" s="63">
        <v>105243</v>
      </c>
      <c r="F22" s="33" t="s">
        <v>70</v>
      </c>
      <c r="G22" s="67">
        <v>54941</v>
      </c>
      <c r="H22" s="34">
        <f t="shared" si="1"/>
        <v>867034</v>
      </c>
    </row>
    <row r="23" spans="1:14" ht="12.75" customHeight="1">
      <c r="A23" s="141" t="s">
        <v>16</v>
      </c>
      <c r="B23" s="141"/>
      <c r="C23" s="33"/>
      <c r="D23" s="33"/>
      <c r="E23" s="63"/>
      <c r="F23" s="33"/>
      <c r="G23" s="33"/>
      <c r="H23" s="34"/>
    </row>
    <row r="24" spans="1:14" ht="15" customHeight="1">
      <c r="A24" s="19"/>
      <c r="B24" s="68" t="s">
        <v>17</v>
      </c>
      <c r="C24" s="33">
        <v>5791771</v>
      </c>
      <c r="D24" s="33">
        <f>464494-151482.47-50703.63-2</f>
        <v>262305.90000000002</v>
      </c>
      <c r="E24" s="63">
        <v>307505</v>
      </c>
      <c r="F24" s="33">
        <v>145491</v>
      </c>
      <c r="G24" s="33">
        <v>604531</v>
      </c>
      <c r="H24" s="34">
        <f>SUM(C24:G24)</f>
        <v>7111603.9000000004</v>
      </c>
    </row>
    <row r="25" spans="1:14" ht="15" customHeight="1">
      <c r="A25" s="19"/>
      <c r="B25" s="68" t="s">
        <v>18</v>
      </c>
      <c r="C25" s="33">
        <v>1463015</v>
      </c>
      <c r="D25" s="33">
        <f>130612-30894.76-9293.92</f>
        <v>90423.32</v>
      </c>
      <c r="E25" s="63">
        <v>99840</v>
      </c>
      <c r="F25" s="33">
        <v>36287</v>
      </c>
      <c r="G25" s="33">
        <v>155603</v>
      </c>
      <c r="H25" s="34">
        <f>SUM(C25:G25)</f>
        <v>1845168.32</v>
      </c>
    </row>
    <row r="26" spans="1:14" ht="15" customHeight="1">
      <c r="A26" s="19"/>
      <c r="B26" s="68" t="s">
        <v>19</v>
      </c>
      <c r="C26" s="94">
        <v>381561</v>
      </c>
      <c r="D26" s="33">
        <f>36403-8277.67-3045.17</f>
        <v>25080.160000000003</v>
      </c>
      <c r="E26" s="63">
        <v>24593</v>
      </c>
      <c r="F26" s="33">
        <v>11684</v>
      </c>
      <c r="G26" s="33">
        <v>48562</v>
      </c>
      <c r="H26" s="34">
        <f>SUM(C26:G26)</f>
        <v>491480.16000000003</v>
      </c>
    </row>
    <row r="27" spans="1:14" ht="15" customHeight="1">
      <c r="A27" s="19"/>
      <c r="B27" s="68" t="s">
        <v>20</v>
      </c>
      <c r="C27" s="33"/>
      <c r="D27" s="33"/>
      <c r="E27" s="33"/>
      <c r="F27" s="33"/>
      <c r="G27" s="33"/>
      <c r="H27" s="34">
        <f>SUM(C27:G27)</f>
        <v>0</v>
      </c>
    </row>
    <row r="28" spans="1:14" ht="12.75" customHeight="1">
      <c r="A28" s="19"/>
      <c r="B28" s="68" t="s">
        <v>21</v>
      </c>
      <c r="C28" s="33">
        <f>239636+253190</f>
        <v>492826</v>
      </c>
      <c r="D28" s="33">
        <v>22241</v>
      </c>
      <c r="E28" s="63">
        <v>8766</v>
      </c>
      <c r="F28" s="33">
        <v>6345</v>
      </c>
      <c r="G28" s="64">
        <v>14241</v>
      </c>
      <c r="H28" s="34">
        <f>SUM(C28:G28)</f>
        <v>544419</v>
      </c>
      <c r="I28" s="14"/>
      <c r="J28" s="14"/>
      <c r="K28" s="14"/>
      <c r="L28" s="14"/>
      <c r="M28" s="14"/>
      <c r="N28" s="14"/>
    </row>
    <row r="29" spans="1:14" ht="12" customHeight="1">
      <c r="A29" s="19"/>
      <c r="B29" s="41"/>
      <c r="C29" s="33">
        <f>SUM(C24:C28)</f>
        <v>8129173</v>
      </c>
      <c r="D29" s="33">
        <f t="shared" ref="D29:H29" si="2">SUM(D24:D28)</f>
        <v>400050.38</v>
      </c>
      <c r="E29" s="33">
        <f t="shared" si="2"/>
        <v>440704</v>
      </c>
      <c r="F29" s="33">
        <f t="shared" si="2"/>
        <v>199807</v>
      </c>
      <c r="G29" s="33">
        <f t="shared" si="2"/>
        <v>822937</v>
      </c>
      <c r="H29" s="33">
        <f t="shared" si="2"/>
        <v>9992671.3800000008</v>
      </c>
      <c r="I29" s="14"/>
    </row>
    <row r="30" spans="1:14" ht="13.5" customHeight="1">
      <c r="A30" s="141" t="s">
        <v>22</v>
      </c>
      <c r="B30" s="141"/>
      <c r="C30" s="33" t="s">
        <v>70</v>
      </c>
      <c r="D30" s="33"/>
      <c r="E30" s="63"/>
      <c r="F30" s="33"/>
      <c r="G30" s="64"/>
      <c r="H30" s="34">
        <f t="shared" ref="H30:H38" si="3">SUM(C30:G30)</f>
        <v>0</v>
      </c>
    </row>
    <row r="31" spans="1:14" ht="12" customHeight="1">
      <c r="A31" s="25"/>
      <c r="B31" s="68" t="s">
        <v>23</v>
      </c>
      <c r="C31" s="26">
        <v>15470</v>
      </c>
      <c r="D31" s="26">
        <f>214217-13520</f>
        <v>200697</v>
      </c>
      <c r="E31" s="69">
        <v>99955</v>
      </c>
      <c r="F31" s="26">
        <v>0</v>
      </c>
      <c r="G31" s="26">
        <v>91127</v>
      </c>
      <c r="H31" s="34">
        <f t="shared" si="3"/>
        <v>407249</v>
      </c>
    </row>
    <row r="32" spans="1:14" ht="12" customHeight="1">
      <c r="A32" s="25"/>
      <c r="B32" s="68" t="s">
        <v>24</v>
      </c>
      <c r="C32" s="26">
        <f>276038</f>
        <v>276038</v>
      </c>
      <c r="D32" s="26">
        <f>90640+1727</f>
        <v>92367</v>
      </c>
      <c r="E32" s="69">
        <v>9224</v>
      </c>
      <c r="F32" s="26">
        <v>6648</v>
      </c>
      <c r="G32" s="70">
        <v>11115</v>
      </c>
      <c r="H32" s="34">
        <f t="shared" si="3"/>
        <v>395392</v>
      </c>
    </row>
    <row r="33" spans="1:8" ht="14.25" customHeight="1">
      <c r="A33" s="25"/>
      <c r="B33" s="68" t="s">
        <v>25</v>
      </c>
      <c r="C33" s="26">
        <v>0</v>
      </c>
      <c r="D33" s="26">
        <v>0</v>
      </c>
      <c r="E33" s="69">
        <v>0</v>
      </c>
      <c r="F33" s="26">
        <v>0</v>
      </c>
      <c r="G33" s="26">
        <v>0</v>
      </c>
      <c r="H33" s="34">
        <f t="shared" si="3"/>
        <v>0</v>
      </c>
    </row>
    <row r="34" spans="1:8" ht="27" customHeight="1">
      <c r="A34" s="25"/>
      <c r="B34" s="71" t="s">
        <v>26</v>
      </c>
      <c r="C34" s="26">
        <v>0</v>
      </c>
      <c r="D34" s="26">
        <v>0</v>
      </c>
      <c r="E34" s="69">
        <v>0</v>
      </c>
      <c r="F34" s="26">
        <v>0</v>
      </c>
      <c r="G34" s="26">
        <v>0</v>
      </c>
      <c r="H34" s="34">
        <f t="shared" si="3"/>
        <v>0</v>
      </c>
    </row>
    <row r="35" spans="1:8" ht="24.75" customHeight="1">
      <c r="A35" s="141" t="s">
        <v>52</v>
      </c>
      <c r="B35" s="141"/>
      <c r="C35" s="33">
        <v>0</v>
      </c>
      <c r="D35" s="33"/>
      <c r="E35" s="63"/>
      <c r="F35" s="33"/>
      <c r="G35" s="33"/>
      <c r="H35" s="34">
        <f t="shared" si="3"/>
        <v>0</v>
      </c>
    </row>
    <row r="36" spans="1:8" ht="13.5" customHeight="1">
      <c r="A36" s="141" t="s">
        <v>28</v>
      </c>
      <c r="B36" s="141"/>
      <c r="C36" s="26">
        <v>0</v>
      </c>
      <c r="D36" s="26">
        <v>0</v>
      </c>
      <c r="E36" s="69">
        <v>0</v>
      </c>
      <c r="F36" s="26">
        <v>0</v>
      </c>
      <c r="G36" s="26">
        <v>0</v>
      </c>
      <c r="H36" s="34">
        <f t="shared" si="3"/>
        <v>0</v>
      </c>
    </row>
    <row r="37" spans="1:8" ht="11.25" customHeight="1">
      <c r="A37" s="141" t="s">
        <v>29</v>
      </c>
      <c r="B37" s="141"/>
      <c r="C37" s="26">
        <v>0</v>
      </c>
      <c r="D37" s="26">
        <v>0</v>
      </c>
      <c r="E37" s="69">
        <v>0</v>
      </c>
      <c r="F37" s="26">
        <v>0</v>
      </c>
      <c r="G37" s="26">
        <v>0</v>
      </c>
      <c r="H37" s="34">
        <f t="shared" si="3"/>
        <v>0</v>
      </c>
    </row>
    <row r="38" spans="1:8" ht="12.75" customHeight="1">
      <c r="A38" s="141" t="s">
        <v>30</v>
      </c>
      <c r="B38" s="141"/>
      <c r="C38" s="33">
        <v>106722</v>
      </c>
      <c r="D38" s="33">
        <v>1293811</v>
      </c>
      <c r="E38" s="63">
        <v>5861</v>
      </c>
      <c r="F38" s="33">
        <v>2165</v>
      </c>
      <c r="G38" s="72">
        <v>6561</v>
      </c>
      <c r="H38" s="34">
        <f t="shared" si="3"/>
        <v>1415120</v>
      </c>
    </row>
    <row r="39" spans="1:8" ht="15" customHeight="1">
      <c r="A39" s="144" t="s">
        <v>31</v>
      </c>
      <c r="B39" s="144"/>
      <c r="C39" s="112">
        <f>C15+C16+C20+C21+C22+C29+C32+C38+C31+C12</f>
        <v>12631367</v>
      </c>
      <c r="D39" s="112">
        <f>D15+D16+D20+D21+D22+D29+D32+D38+D31+D12</f>
        <v>5770822.3799999999</v>
      </c>
      <c r="E39" s="112">
        <f>E15+E16+E20+E21+E22+E29+E32+E38+E31+E12</f>
        <v>983983</v>
      </c>
      <c r="F39" s="112">
        <f>F15+F16+F20+F21+F29+F32+F38+F31+F12</f>
        <v>252276</v>
      </c>
      <c r="G39" s="112">
        <f>G15+G16+G20+G21+G22+G29+G32+G38+G31+G12</f>
        <v>1064609</v>
      </c>
      <c r="H39" s="112">
        <f>H15+H16+H20+H21+H22+H29+H32+H38+H31+H12</f>
        <v>20703057.380000003</v>
      </c>
    </row>
    <row r="40" spans="1:8" ht="15" customHeight="1">
      <c r="A40" s="144" t="s">
        <v>32</v>
      </c>
      <c r="B40" s="144"/>
      <c r="C40" s="53">
        <f t="shared" ref="C40:G40" si="4">C10-C39</f>
        <v>4146459.8500000015</v>
      </c>
      <c r="D40" s="53">
        <f t="shared" si="4"/>
        <v>-3126166.38</v>
      </c>
      <c r="E40" s="73">
        <f t="shared" si="4"/>
        <v>-219922</v>
      </c>
      <c r="F40" s="53">
        <f t="shared" si="4"/>
        <v>30349</v>
      </c>
      <c r="G40" s="3">
        <f t="shared" si="4"/>
        <v>-210282</v>
      </c>
      <c r="H40" s="10">
        <f>H10-H39</f>
        <v>620438.46999999881</v>
      </c>
    </row>
    <row r="41" spans="1:8" ht="12.75" customHeight="1">
      <c r="A41" s="144" t="s">
        <v>33</v>
      </c>
      <c r="B41" s="144"/>
      <c r="C41" s="3"/>
      <c r="D41" s="3"/>
      <c r="E41" s="1"/>
      <c r="F41" s="3"/>
      <c r="G41" s="73"/>
      <c r="H41" s="2">
        <f>SUM(C41:G41)</f>
        <v>0</v>
      </c>
    </row>
    <row r="42" spans="1:8" ht="13.5" customHeight="1">
      <c r="A42" s="141" t="s">
        <v>34</v>
      </c>
      <c r="B42" s="141"/>
      <c r="C42" s="38"/>
      <c r="D42" s="38"/>
      <c r="E42" s="74"/>
      <c r="F42" s="38"/>
      <c r="G42" s="38"/>
      <c r="H42" s="53">
        <v>0</v>
      </c>
    </row>
    <row r="43" spans="1:8" ht="12.75" customHeight="1">
      <c r="A43" s="141" t="s">
        <v>36</v>
      </c>
      <c r="B43" s="141"/>
      <c r="C43" s="33">
        <v>93</v>
      </c>
      <c r="D43" s="33"/>
      <c r="E43" s="74"/>
      <c r="F43" s="33"/>
      <c r="G43" s="33"/>
      <c r="H43" s="57">
        <f>SUM(C43:G43)</f>
        <v>93</v>
      </c>
    </row>
    <row r="44" spans="1:8" ht="12.75" customHeight="1">
      <c r="A44" s="141" t="s">
        <v>37</v>
      </c>
      <c r="B44" s="141"/>
      <c r="C44" s="33"/>
      <c r="D44" s="33"/>
      <c r="E44" s="74"/>
      <c r="F44" s="33"/>
      <c r="G44" s="33"/>
      <c r="H44" s="57">
        <v>0</v>
      </c>
    </row>
    <row r="45" spans="1:8" ht="13.5" customHeight="1">
      <c r="A45" s="19"/>
      <c r="B45" s="27" t="s">
        <v>38</v>
      </c>
      <c r="C45" s="57">
        <v>356</v>
      </c>
      <c r="D45" s="57">
        <v>59</v>
      </c>
      <c r="E45" s="75">
        <v>20</v>
      </c>
      <c r="F45" s="57">
        <v>7</v>
      </c>
      <c r="G45" s="76">
        <v>22</v>
      </c>
      <c r="H45" s="57">
        <f>SUM(C45:G45)</f>
        <v>464</v>
      </c>
    </row>
    <row r="46" spans="1:8" ht="12.75" customHeight="1">
      <c r="A46" s="19"/>
      <c r="B46" s="27" t="s">
        <v>39</v>
      </c>
      <c r="C46" s="57" t="s">
        <v>70</v>
      </c>
      <c r="D46" s="28">
        <v>0</v>
      </c>
      <c r="E46" s="96" t="s">
        <v>70</v>
      </c>
      <c r="F46" s="57" t="s">
        <v>70</v>
      </c>
      <c r="G46" s="76" t="s">
        <v>70</v>
      </c>
      <c r="H46" s="57">
        <f>SUM(C46:G46)</f>
        <v>0</v>
      </c>
    </row>
    <row r="47" spans="1:8" ht="12.75" customHeight="1">
      <c r="A47" s="19"/>
      <c r="B47" s="29" t="s">
        <v>35</v>
      </c>
      <c r="C47" s="57">
        <v>26371</v>
      </c>
      <c r="D47" s="57">
        <v>4350</v>
      </c>
      <c r="E47" s="75">
        <v>1448</v>
      </c>
      <c r="F47" s="57">
        <v>535</v>
      </c>
      <c r="G47" s="76">
        <v>1621</v>
      </c>
      <c r="H47" s="57">
        <f>SUM(C47:G47)</f>
        <v>34325</v>
      </c>
    </row>
    <row r="48" spans="1:8">
      <c r="A48" s="141" t="s">
        <v>40</v>
      </c>
      <c r="B48" s="141"/>
      <c r="C48" s="33"/>
      <c r="D48" s="33"/>
      <c r="E48" s="74"/>
      <c r="F48" s="33"/>
      <c r="G48" s="16"/>
      <c r="H48" s="57">
        <v>0</v>
      </c>
    </row>
    <row r="49" spans="1:8">
      <c r="A49" s="144" t="s">
        <v>41</v>
      </c>
      <c r="B49" s="144"/>
      <c r="C49" s="6">
        <f t="shared" ref="C49:G49" si="5">SUM(C45:C48)</f>
        <v>26727</v>
      </c>
      <c r="D49" s="6">
        <f t="shared" si="5"/>
        <v>4409</v>
      </c>
      <c r="E49" s="7">
        <f t="shared" si="5"/>
        <v>1468</v>
      </c>
      <c r="F49" s="6">
        <f t="shared" si="5"/>
        <v>542</v>
      </c>
      <c r="G49" s="12">
        <f t="shared" si="5"/>
        <v>1643</v>
      </c>
      <c r="H49" s="6">
        <f>H45+H46-H43+H47</f>
        <v>34696</v>
      </c>
    </row>
    <row r="50" spans="1:8">
      <c r="A50" s="144" t="s">
        <v>42</v>
      </c>
      <c r="B50" s="144"/>
      <c r="C50" s="3"/>
      <c r="D50" s="3"/>
      <c r="E50" s="1"/>
      <c r="F50" s="3"/>
      <c r="G50" s="73"/>
      <c r="H50" s="3"/>
    </row>
    <row r="51" spans="1:8" ht="12" customHeight="1">
      <c r="A51" s="141" t="s">
        <v>43</v>
      </c>
      <c r="B51" s="141"/>
      <c r="C51" s="38"/>
      <c r="D51" s="74"/>
      <c r="E51" s="38"/>
      <c r="F51" s="74"/>
      <c r="G51" s="38"/>
      <c r="H51" s="34">
        <v>0</v>
      </c>
    </row>
    <row r="52" spans="1:8" ht="13.5" customHeight="1">
      <c r="A52" s="141" t="s">
        <v>44</v>
      </c>
      <c r="B52" s="141"/>
      <c r="C52" s="33"/>
      <c r="D52" s="74"/>
      <c r="E52" s="33"/>
      <c r="F52" s="74"/>
      <c r="G52" s="33"/>
      <c r="H52" s="34">
        <v>0</v>
      </c>
    </row>
    <row r="53" spans="1:8">
      <c r="A53" s="144" t="s">
        <v>45</v>
      </c>
      <c r="B53" s="144"/>
      <c r="C53" s="3"/>
      <c r="D53" s="1"/>
      <c r="E53" s="3"/>
      <c r="F53" s="1"/>
      <c r="G53" s="3"/>
      <c r="H53" s="2">
        <v>0</v>
      </c>
    </row>
    <row r="54" spans="1:8">
      <c r="A54" s="144" t="s">
        <v>46</v>
      </c>
      <c r="B54" s="144"/>
      <c r="C54" s="97">
        <f t="shared" ref="C54:H54" si="6">C40-C49</f>
        <v>4119732.8500000015</v>
      </c>
      <c r="D54" s="99">
        <f t="shared" si="6"/>
        <v>-3130575.38</v>
      </c>
      <c r="E54" s="99">
        <f t="shared" si="6"/>
        <v>-221390</v>
      </c>
      <c r="F54" s="99">
        <f t="shared" si="6"/>
        <v>29807</v>
      </c>
      <c r="G54" s="110">
        <f t="shared" si="6"/>
        <v>-211925</v>
      </c>
      <c r="H54" s="98">
        <f t="shared" si="6"/>
        <v>585742.46999999881</v>
      </c>
    </row>
    <row r="55" spans="1:8" ht="15" customHeight="1">
      <c r="A55" s="146" t="s">
        <v>47</v>
      </c>
      <c r="B55" s="147"/>
      <c r="C55" s="38"/>
      <c r="D55" s="77"/>
      <c r="E55" s="38"/>
      <c r="F55" s="77"/>
      <c r="G55" s="38"/>
      <c r="H55" s="62"/>
    </row>
    <row r="56" spans="1:8" ht="14.25" customHeight="1">
      <c r="A56" s="19"/>
      <c r="B56" s="30" t="s">
        <v>48</v>
      </c>
      <c r="C56" s="33"/>
      <c r="D56" s="74"/>
      <c r="E56" s="33"/>
      <c r="F56" s="74"/>
      <c r="G56" s="33"/>
      <c r="H56" s="34">
        <f>SUM(C56:G56)</f>
        <v>0</v>
      </c>
    </row>
    <row r="57" spans="1:8">
      <c r="A57" s="144" t="s">
        <v>49</v>
      </c>
      <c r="B57" s="144"/>
      <c r="C57" s="3">
        <f t="shared" ref="C57:H57" si="7">C54-C56</f>
        <v>4119732.8500000015</v>
      </c>
      <c r="D57" s="3">
        <f t="shared" si="7"/>
        <v>-3130575.38</v>
      </c>
      <c r="E57" s="3">
        <f t="shared" si="7"/>
        <v>-221390</v>
      </c>
      <c r="F57" s="3">
        <f t="shared" si="7"/>
        <v>29807</v>
      </c>
      <c r="G57" s="3">
        <f t="shared" si="7"/>
        <v>-211925</v>
      </c>
      <c r="H57" s="3">
        <f t="shared" si="7"/>
        <v>585742.46999999881</v>
      </c>
    </row>
    <row r="58" spans="1:8">
      <c r="A58" s="78"/>
      <c r="B58" s="78"/>
      <c r="H58" s="14"/>
    </row>
    <row r="59" spans="1:8">
      <c r="A59" s="78"/>
      <c r="B59" s="78"/>
      <c r="D59" s="23"/>
    </row>
    <row r="60" spans="1:8">
      <c r="E60" s="14"/>
      <c r="H60" s="14"/>
    </row>
    <row r="61" spans="1:8">
      <c r="D61" s="14"/>
      <c r="E61" s="23"/>
      <c r="F61" s="23"/>
    </row>
    <row r="62" spans="1:8">
      <c r="D62" s="14"/>
      <c r="E62" s="23"/>
      <c r="F62" s="23"/>
    </row>
    <row r="63" spans="1:8">
      <c r="D63" s="14"/>
      <c r="E63" s="23"/>
      <c r="F63" s="23"/>
    </row>
    <row r="64" spans="1:8">
      <c r="D64" s="14"/>
      <c r="E64" s="23"/>
      <c r="F64" s="23"/>
    </row>
    <row r="65" spans="4:6">
      <c r="D65" s="14"/>
      <c r="E65" s="23"/>
      <c r="F65" s="23"/>
    </row>
  </sheetData>
  <mergeCells count="39">
    <mergeCell ref="C1:H1"/>
    <mergeCell ref="C2:H2"/>
    <mergeCell ref="A4:B5"/>
    <mergeCell ref="A6:B6"/>
    <mergeCell ref="A7:B7"/>
    <mergeCell ref="H4:H5"/>
    <mergeCell ref="D4:D5"/>
    <mergeCell ref="E4:E5"/>
    <mergeCell ref="F4:F5"/>
    <mergeCell ref="G4:G5"/>
    <mergeCell ref="C3:H3"/>
    <mergeCell ref="A37:B37"/>
    <mergeCell ref="A38:B38"/>
    <mergeCell ref="A49:B49"/>
    <mergeCell ref="A50:B50"/>
    <mergeCell ref="A51:B51"/>
    <mergeCell ref="A40:B40"/>
    <mergeCell ref="A41:B41"/>
    <mergeCell ref="A42:B42"/>
    <mergeCell ref="A43:B43"/>
    <mergeCell ref="A44:B44"/>
    <mergeCell ref="A48:B48"/>
    <mergeCell ref="A39:B39"/>
    <mergeCell ref="A55:B55"/>
    <mergeCell ref="A57:B57"/>
    <mergeCell ref="A52:B52"/>
    <mergeCell ref="A53:B53"/>
    <mergeCell ref="A54:B54"/>
    <mergeCell ref="A23:B23"/>
    <mergeCell ref="A30:B30"/>
    <mergeCell ref="A35:B35"/>
    <mergeCell ref="A36:B36"/>
    <mergeCell ref="C4:C5"/>
    <mergeCell ref="A10:B10"/>
    <mergeCell ref="A11:B11"/>
    <mergeCell ref="A12:B12"/>
    <mergeCell ref="A13:B13"/>
    <mergeCell ref="A22:B22"/>
    <mergeCell ref="A8:B8"/>
  </mergeCells>
  <pageMargins left="0.15748031496062992" right="0.19685039370078741" top="0.15748031496062992" bottom="0.17" header="0.56999999999999995" footer="0.17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251460</xdr:colOff>
                <xdr:row>0</xdr:row>
                <xdr:rowOff>121920</xdr:rowOff>
              </from>
              <to>
                <xdr:col>1</xdr:col>
                <xdr:colOff>769620</xdr:colOff>
                <xdr:row>2</xdr:row>
                <xdr:rowOff>121920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9"/>
  <sheetViews>
    <sheetView workbookViewId="0">
      <selection activeCell="C2" sqref="C2:I2"/>
    </sheetView>
  </sheetViews>
  <sheetFormatPr defaultColWidth="9.109375" defaultRowHeight="14.4"/>
  <cols>
    <col min="1" max="1" width="3.44140625" style="13" customWidth="1"/>
    <col min="2" max="2" width="67.33203125" style="13" customWidth="1"/>
    <col min="3" max="3" width="13.88671875" style="13" customWidth="1"/>
    <col min="4" max="4" width="13.6640625" style="13" customWidth="1"/>
    <col min="5" max="5" width="12" style="13" customWidth="1"/>
    <col min="6" max="6" width="11.6640625" style="13" customWidth="1"/>
    <col min="7" max="7" width="12.6640625" style="13" customWidth="1"/>
    <col min="8" max="8" width="17.33203125" style="13" customWidth="1"/>
    <col min="9" max="9" width="14.109375" style="13" customWidth="1"/>
    <col min="10" max="10" width="12.6640625" style="13" customWidth="1"/>
    <col min="11" max="11" width="10.88671875" style="13" customWidth="1"/>
    <col min="12" max="12" width="12.88671875" style="13" customWidth="1"/>
    <col min="13" max="13" width="12" style="13" customWidth="1"/>
    <col min="14" max="14" width="11.109375" style="13" customWidth="1"/>
    <col min="15" max="16384" width="9.109375" style="13"/>
  </cols>
  <sheetData>
    <row r="1" spans="1:9" ht="17.399999999999999" customHeight="1">
      <c r="A1" s="105"/>
      <c r="B1" s="108"/>
      <c r="C1" s="149" t="s">
        <v>74</v>
      </c>
      <c r="D1" s="150"/>
      <c r="E1" s="150"/>
      <c r="F1" s="150"/>
      <c r="G1" s="150"/>
      <c r="H1" s="150"/>
      <c r="I1" s="151"/>
    </row>
    <row r="2" spans="1:9" ht="18" customHeight="1">
      <c r="A2" s="105"/>
      <c r="B2" s="106"/>
      <c r="C2" s="152" t="s">
        <v>50</v>
      </c>
      <c r="D2" s="152"/>
      <c r="E2" s="152"/>
      <c r="F2" s="152"/>
      <c r="G2" s="152"/>
      <c r="H2" s="152"/>
      <c r="I2" s="152"/>
    </row>
    <row r="3" spans="1:9" ht="19.2" customHeight="1">
      <c r="A3" s="105"/>
      <c r="B3" s="106"/>
      <c r="C3" s="149" t="s">
        <v>71</v>
      </c>
      <c r="D3" s="150"/>
      <c r="E3" s="150"/>
      <c r="F3" s="150"/>
      <c r="G3" s="150"/>
      <c r="H3" s="150"/>
      <c r="I3" s="151"/>
    </row>
    <row r="4" spans="1:9" ht="15" customHeight="1">
      <c r="A4" s="128"/>
      <c r="B4" s="128"/>
      <c r="C4" s="140" t="s">
        <v>61</v>
      </c>
      <c r="D4" s="140" t="s">
        <v>62</v>
      </c>
      <c r="E4" s="140" t="s">
        <v>63</v>
      </c>
      <c r="F4" s="140" t="s">
        <v>64</v>
      </c>
      <c r="G4" s="140" t="s">
        <v>65</v>
      </c>
      <c r="H4" s="140" t="s">
        <v>66</v>
      </c>
      <c r="I4" s="140" t="s">
        <v>0</v>
      </c>
    </row>
    <row r="5" spans="1:9" ht="9" customHeight="1">
      <c r="A5" s="128"/>
      <c r="B5" s="128"/>
      <c r="C5" s="155"/>
      <c r="D5" s="155"/>
      <c r="E5" s="156"/>
      <c r="F5" s="155"/>
      <c r="G5" s="155"/>
      <c r="H5" s="156"/>
      <c r="I5" s="153"/>
    </row>
    <row r="6" spans="1:9" ht="27" customHeight="1">
      <c r="A6" s="131" t="s">
        <v>1</v>
      </c>
      <c r="B6" s="131"/>
      <c r="C6" s="154"/>
      <c r="D6" s="154"/>
      <c r="E6" s="154"/>
      <c r="F6" s="154"/>
      <c r="G6" s="154"/>
      <c r="H6" s="154"/>
      <c r="I6" s="154"/>
    </row>
    <row r="7" spans="1:9" ht="18" customHeight="1">
      <c r="A7" s="146" t="s">
        <v>2</v>
      </c>
      <c r="B7" s="147"/>
      <c r="C7" s="33">
        <v>1221836</v>
      </c>
      <c r="D7" s="74">
        <v>479080</v>
      </c>
      <c r="E7" s="33">
        <v>221181</v>
      </c>
      <c r="F7" s="74">
        <v>85356</v>
      </c>
      <c r="G7" s="38">
        <v>325758</v>
      </c>
      <c r="H7" s="33">
        <v>136415</v>
      </c>
      <c r="I7" s="34">
        <f>SUM(C7:H7)</f>
        <v>2469626</v>
      </c>
    </row>
    <row r="8" spans="1:9" ht="14.25" customHeight="1">
      <c r="A8" s="145" t="s">
        <v>3</v>
      </c>
      <c r="B8" s="145"/>
      <c r="C8" s="33"/>
      <c r="D8" s="74"/>
      <c r="E8" s="33"/>
      <c r="F8" s="74"/>
      <c r="G8" s="33"/>
      <c r="H8" s="33"/>
      <c r="I8" s="34">
        <v>0</v>
      </c>
    </row>
    <row r="9" spans="1:9" ht="12" customHeight="1">
      <c r="A9" s="19"/>
      <c r="B9" s="30" t="s">
        <v>4</v>
      </c>
      <c r="C9" s="33"/>
      <c r="D9" s="74"/>
      <c r="E9" s="33"/>
      <c r="F9" s="74"/>
      <c r="G9" s="33"/>
      <c r="H9" s="33"/>
      <c r="I9" s="34">
        <f>SUM(C9:H9)</f>
        <v>0</v>
      </c>
    </row>
    <row r="10" spans="1:9" ht="15.75" customHeight="1">
      <c r="A10" s="144" t="s">
        <v>5</v>
      </c>
      <c r="B10" s="144"/>
      <c r="C10" s="3">
        <f t="shared" ref="C10:H10" si="0">SUM(C7:C9)</f>
        <v>1221836</v>
      </c>
      <c r="D10" s="1">
        <f t="shared" si="0"/>
        <v>479080</v>
      </c>
      <c r="E10" s="3">
        <f t="shared" si="0"/>
        <v>221181</v>
      </c>
      <c r="F10" s="1">
        <f t="shared" si="0"/>
        <v>85356</v>
      </c>
      <c r="G10" s="3">
        <f t="shared" si="0"/>
        <v>325758</v>
      </c>
      <c r="H10" s="3">
        <f t="shared" si="0"/>
        <v>136415</v>
      </c>
      <c r="I10" s="2">
        <f>SUM(I7:I9)</f>
        <v>2469626</v>
      </c>
    </row>
    <row r="11" spans="1:9" ht="13.5" customHeight="1">
      <c r="A11" s="144" t="s">
        <v>6</v>
      </c>
      <c r="B11" s="144"/>
      <c r="C11" s="17"/>
      <c r="D11" s="18"/>
      <c r="E11" s="17"/>
      <c r="F11" s="18"/>
      <c r="G11" s="17"/>
      <c r="H11" s="17"/>
      <c r="I11" s="32"/>
    </row>
    <row r="12" spans="1:9" ht="17.25" customHeight="1">
      <c r="A12" s="145" t="s">
        <v>7</v>
      </c>
      <c r="B12" s="145"/>
      <c r="C12" s="33">
        <v>47095</v>
      </c>
      <c r="D12" s="38">
        <v>15662</v>
      </c>
      <c r="E12" s="79">
        <v>976</v>
      </c>
      <c r="F12" s="74">
        <v>351</v>
      </c>
      <c r="G12" s="38">
        <v>1242</v>
      </c>
      <c r="H12" s="33">
        <v>589</v>
      </c>
      <c r="I12" s="34">
        <f t="shared" ref="I12:I38" si="1">SUM(C12:H12)</f>
        <v>65915</v>
      </c>
    </row>
    <row r="13" spans="1:9" ht="15" customHeight="1">
      <c r="A13" s="145" t="s">
        <v>8</v>
      </c>
      <c r="B13" s="145"/>
      <c r="C13" s="33"/>
      <c r="D13" s="33"/>
      <c r="E13" s="79"/>
      <c r="F13" s="74"/>
      <c r="G13" s="33"/>
      <c r="H13" s="33"/>
      <c r="I13" s="34">
        <f t="shared" si="1"/>
        <v>0</v>
      </c>
    </row>
    <row r="14" spans="1:9" ht="12.75" customHeight="1">
      <c r="A14" s="20"/>
      <c r="B14" s="65" t="s">
        <v>9</v>
      </c>
      <c r="C14" s="22"/>
      <c r="D14" s="22"/>
      <c r="E14" s="80"/>
      <c r="F14" s="81"/>
      <c r="G14" s="22"/>
      <c r="H14" s="22"/>
      <c r="I14" s="34">
        <f t="shared" si="1"/>
        <v>0</v>
      </c>
    </row>
    <row r="15" spans="1:9" ht="13.5" customHeight="1">
      <c r="A15" s="20"/>
      <c r="B15" s="65" t="s">
        <v>51</v>
      </c>
      <c r="C15" s="22">
        <v>3142</v>
      </c>
      <c r="D15" s="22">
        <v>8288</v>
      </c>
      <c r="E15" s="81">
        <v>469</v>
      </c>
      <c r="F15" s="81">
        <v>180</v>
      </c>
      <c r="G15" s="22">
        <v>686</v>
      </c>
      <c r="H15" s="22">
        <v>283</v>
      </c>
      <c r="I15" s="34">
        <f t="shared" si="1"/>
        <v>13048</v>
      </c>
    </row>
    <row r="16" spans="1:9" ht="12" customHeight="1">
      <c r="A16" s="20"/>
      <c r="B16" s="65" t="s">
        <v>10</v>
      </c>
      <c r="C16" s="22">
        <v>11305</v>
      </c>
      <c r="D16" s="22">
        <v>4427</v>
      </c>
      <c r="E16" s="81">
        <v>2055</v>
      </c>
      <c r="F16" s="81">
        <v>791</v>
      </c>
      <c r="G16" s="22">
        <v>3004</v>
      </c>
      <c r="H16" s="22">
        <v>1239</v>
      </c>
      <c r="I16" s="34">
        <f t="shared" si="1"/>
        <v>22821</v>
      </c>
    </row>
    <row r="17" spans="1:14" ht="15" customHeight="1">
      <c r="A17" s="20"/>
      <c r="B17" s="65" t="s">
        <v>11</v>
      </c>
      <c r="C17" s="22"/>
      <c r="D17" s="22"/>
      <c r="E17" s="81"/>
      <c r="F17" s="81"/>
      <c r="G17" s="22"/>
      <c r="H17" s="22"/>
      <c r="I17" s="34">
        <f t="shared" si="1"/>
        <v>0</v>
      </c>
    </row>
    <row r="18" spans="1:14" ht="9.75" customHeight="1">
      <c r="A18" s="20"/>
      <c r="B18" s="65" t="s">
        <v>12</v>
      </c>
      <c r="C18" s="22"/>
      <c r="D18" s="22"/>
      <c r="E18" s="81"/>
      <c r="F18" s="81"/>
      <c r="G18" s="22"/>
      <c r="H18" s="22"/>
      <c r="I18" s="34">
        <f t="shared" si="1"/>
        <v>0</v>
      </c>
    </row>
    <row r="19" spans="1:14" ht="14.25" customHeight="1">
      <c r="A19" s="20"/>
      <c r="B19" s="65" t="s">
        <v>13</v>
      </c>
      <c r="C19" s="22"/>
      <c r="D19" s="22"/>
      <c r="E19" s="81"/>
      <c r="F19" s="81"/>
      <c r="G19" s="22"/>
      <c r="H19" s="22"/>
      <c r="I19" s="34">
        <f t="shared" si="1"/>
        <v>0</v>
      </c>
    </row>
    <row r="20" spans="1:14" ht="14.25" customHeight="1">
      <c r="A20" s="20"/>
      <c r="B20" s="65" t="s">
        <v>68</v>
      </c>
      <c r="C20" s="22">
        <v>1300</v>
      </c>
      <c r="D20" s="22">
        <v>2800</v>
      </c>
      <c r="E20" s="81">
        <v>1500</v>
      </c>
      <c r="F20" s="81" t="s">
        <v>70</v>
      </c>
      <c r="G20" s="22" t="s">
        <v>70</v>
      </c>
      <c r="H20" s="22" t="s">
        <v>70</v>
      </c>
      <c r="I20" s="34">
        <f t="shared" si="1"/>
        <v>5600</v>
      </c>
    </row>
    <row r="21" spans="1:14" ht="12" customHeight="1">
      <c r="A21" s="20"/>
      <c r="B21" s="65" t="s">
        <v>14</v>
      </c>
      <c r="C21" s="22">
        <v>22615</v>
      </c>
      <c r="D21" s="22">
        <v>8856</v>
      </c>
      <c r="E21" s="80">
        <v>4112</v>
      </c>
      <c r="F21" s="81">
        <v>1581</v>
      </c>
      <c r="G21" s="22">
        <v>6010</v>
      </c>
      <c r="H21" s="22">
        <v>2478</v>
      </c>
      <c r="I21" s="34">
        <f>SUM(C21:H21)</f>
        <v>45652</v>
      </c>
      <c r="J21" s="24"/>
    </row>
    <row r="22" spans="1:14" ht="15.75" customHeight="1">
      <c r="A22" s="141" t="s">
        <v>15</v>
      </c>
      <c r="B22" s="141"/>
      <c r="C22" s="33">
        <v>14403</v>
      </c>
      <c r="D22" s="33">
        <v>10368</v>
      </c>
      <c r="E22" s="79"/>
      <c r="F22" s="74"/>
      <c r="G22" s="33"/>
      <c r="H22" s="33">
        <v>4700</v>
      </c>
      <c r="I22" s="34">
        <f t="shared" si="1"/>
        <v>29471</v>
      </c>
      <c r="J22" s="24"/>
    </row>
    <row r="23" spans="1:14" ht="12" customHeight="1">
      <c r="A23" s="141" t="s">
        <v>16</v>
      </c>
      <c r="B23" s="141"/>
      <c r="C23" s="33"/>
      <c r="D23" s="33"/>
      <c r="E23" s="79"/>
      <c r="F23" s="74"/>
      <c r="G23" s="33"/>
      <c r="H23" s="33"/>
      <c r="I23" s="34">
        <f t="shared" si="1"/>
        <v>0</v>
      </c>
      <c r="J23" s="24"/>
    </row>
    <row r="24" spans="1:14" ht="15" customHeight="1">
      <c r="A24" s="19"/>
      <c r="B24" s="68" t="s">
        <v>17</v>
      </c>
      <c r="C24" s="33">
        <v>1103723</v>
      </c>
      <c r="D24" s="33">
        <v>259363</v>
      </c>
      <c r="E24" s="79">
        <v>85444</v>
      </c>
      <c r="F24" s="74">
        <v>70690</v>
      </c>
      <c r="G24" s="33">
        <v>70690</v>
      </c>
      <c r="H24" s="33">
        <v>70593</v>
      </c>
      <c r="I24" s="34">
        <f t="shared" si="1"/>
        <v>1660503</v>
      </c>
      <c r="J24" s="24"/>
    </row>
    <row r="25" spans="1:14" ht="15" customHeight="1">
      <c r="A25" s="19"/>
      <c r="B25" s="68" t="s">
        <v>18</v>
      </c>
      <c r="C25" s="33">
        <v>193814</v>
      </c>
      <c r="D25" s="33">
        <v>43219</v>
      </c>
      <c r="E25" s="79">
        <v>17984</v>
      </c>
      <c r="F25" s="74">
        <v>11773</v>
      </c>
      <c r="G25" s="33">
        <v>11773</v>
      </c>
      <c r="H25" s="33">
        <v>11749</v>
      </c>
      <c r="I25" s="34">
        <f t="shared" si="1"/>
        <v>290312</v>
      </c>
      <c r="J25" s="24"/>
    </row>
    <row r="26" spans="1:14" ht="15" customHeight="1">
      <c r="A26" s="19"/>
      <c r="B26" s="68" t="s">
        <v>19</v>
      </c>
      <c r="C26" s="33">
        <v>79260</v>
      </c>
      <c r="D26" s="33">
        <v>22904</v>
      </c>
      <c r="E26" s="79">
        <v>7289</v>
      </c>
      <c r="F26" s="74">
        <v>6238</v>
      </c>
      <c r="G26" s="33">
        <v>6238</v>
      </c>
      <c r="H26" s="33">
        <v>6231</v>
      </c>
      <c r="I26" s="34">
        <f t="shared" si="1"/>
        <v>128160</v>
      </c>
      <c r="J26" s="24"/>
    </row>
    <row r="27" spans="1:14" ht="13.5" customHeight="1">
      <c r="A27" s="19"/>
      <c r="B27" s="68" t="s">
        <v>20</v>
      </c>
      <c r="C27" s="33"/>
      <c r="D27" s="33"/>
      <c r="E27" s="79"/>
      <c r="F27" s="74"/>
      <c r="G27" s="33"/>
      <c r="H27" s="33"/>
      <c r="I27" s="34">
        <f t="shared" si="1"/>
        <v>0</v>
      </c>
      <c r="J27" s="24"/>
    </row>
    <row r="28" spans="1:14" ht="14.25" customHeight="1">
      <c r="A28" s="19"/>
      <c r="B28" s="68" t="s">
        <v>21</v>
      </c>
      <c r="C28" s="33">
        <v>17587</v>
      </c>
      <c r="D28" s="33">
        <v>11473</v>
      </c>
      <c r="E28" s="79">
        <v>1071</v>
      </c>
      <c r="F28" s="74">
        <v>1071</v>
      </c>
      <c r="G28" s="33">
        <v>1071</v>
      </c>
      <c r="H28" s="33">
        <v>1068</v>
      </c>
      <c r="I28" s="34">
        <f t="shared" si="1"/>
        <v>33341</v>
      </c>
      <c r="J28" s="100"/>
      <c r="K28" s="100"/>
      <c r="L28" s="100"/>
      <c r="M28" s="100"/>
      <c r="N28" s="100"/>
    </row>
    <row r="29" spans="1:14" ht="15" customHeight="1">
      <c r="A29" s="19"/>
      <c r="B29" s="41"/>
      <c r="C29" s="33">
        <f>SUM(C24:C28)</f>
        <v>1394384</v>
      </c>
      <c r="D29" s="33">
        <f t="shared" ref="D29:H29" si="2">SUM(D24:D28)</f>
        <v>336959</v>
      </c>
      <c r="E29" s="33">
        <f t="shared" si="2"/>
        <v>111788</v>
      </c>
      <c r="F29" s="63">
        <f t="shared" si="2"/>
        <v>89772</v>
      </c>
      <c r="G29" s="33">
        <f t="shared" si="2"/>
        <v>89772</v>
      </c>
      <c r="H29" s="33">
        <f t="shared" si="2"/>
        <v>89641</v>
      </c>
      <c r="I29" s="33">
        <f>SUM(I24:I28)</f>
        <v>2112316</v>
      </c>
      <c r="J29" s="101"/>
      <c r="K29" s="100"/>
      <c r="L29" s="100"/>
      <c r="M29" s="100"/>
    </row>
    <row r="30" spans="1:14" ht="18.75" customHeight="1">
      <c r="A30" s="141" t="s">
        <v>22</v>
      </c>
      <c r="B30" s="141"/>
      <c r="C30" s="33"/>
      <c r="D30" s="33"/>
      <c r="E30" s="79"/>
      <c r="F30" s="74"/>
      <c r="G30" s="33"/>
      <c r="H30" s="33"/>
      <c r="I30" s="34">
        <f t="shared" si="1"/>
        <v>0</v>
      </c>
      <c r="J30" s="102"/>
      <c r="K30" s="102"/>
      <c r="L30" s="102"/>
      <c r="M30" s="102"/>
    </row>
    <row r="31" spans="1:14" ht="11.25" customHeight="1">
      <c r="A31" s="25"/>
      <c r="B31" s="68" t="s">
        <v>23</v>
      </c>
      <c r="C31" s="26"/>
      <c r="D31" s="26"/>
      <c r="E31" s="82"/>
      <c r="F31" s="83" t="s">
        <v>70</v>
      </c>
      <c r="G31" s="26"/>
      <c r="H31" s="26"/>
      <c r="I31" s="34">
        <f t="shared" si="1"/>
        <v>0</v>
      </c>
    </row>
    <row r="32" spans="1:14" ht="12.75" customHeight="1">
      <c r="A32" s="25"/>
      <c r="B32" s="68" t="s">
        <v>24</v>
      </c>
      <c r="C32" s="26">
        <v>12398</v>
      </c>
      <c r="D32" s="26">
        <v>2185</v>
      </c>
      <c r="E32" s="82">
        <v>1015</v>
      </c>
      <c r="F32" s="83">
        <v>390</v>
      </c>
      <c r="G32" s="26">
        <v>1483</v>
      </c>
      <c r="H32" s="26">
        <v>624</v>
      </c>
      <c r="I32" s="34">
        <f t="shared" si="1"/>
        <v>18095</v>
      </c>
    </row>
    <row r="33" spans="1:9" ht="12.75" customHeight="1">
      <c r="A33" s="25"/>
      <c r="B33" s="68" t="s">
        <v>25</v>
      </c>
      <c r="C33" s="26"/>
      <c r="D33" s="26"/>
      <c r="E33" s="82"/>
      <c r="F33" s="83" t="s">
        <v>70</v>
      </c>
      <c r="G33" s="26"/>
      <c r="H33" s="26"/>
      <c r="I33" s="34">
        <f t="shared" si="1"/>
        <v>0</v>
      </c>
    </row>
    <row r="34" spans="1:9" s="90" customFormat="1" ht="25.5" customHeight="1">
      <c r="A34" s="84"/>
      <c r="B34" s="85" t="s">
        <v>26</v>
      </c>
      <c r="C34" s="86"/>
      <c r="D34" s="86"/>
      <c r="E34" s="87"/>
      <c r="F34" s="88"/>
      <c r="G34" s="86"/>
      <c r="H34" s="86"/>
      <c r="I34" s="89">
        <f t="shared" si="1"/>
        <v>0</v>
      </c>
    </row>
    <row r="35" spans="1:9" s="90" customFormat="1" ht="24" customHeight="1">
      <c r="A35" s="148" t="s">
        <v>27</v>
      </c>
      <c r="B35" s="148"/>
      <c r="C35" s="91">
        <v>-4602</v>
      </c>
      <c r="D35" s="91"/>
      <c r="E35" s="92"/>
      <c r="F35" s="93"/>
      <c r="G35" s="91"/>
      <c r="H35" s="91"/>
      <c r="I35" s="89">
        <f t="shared" si="1"/>
        <v>-4602</v>
      </c>
    </row>
    <row r="36" spans="1:9" ht="12" customHeight="1">
      <c r="A36" s="141" t="s">
        <v>28</v>
      </c>
      <c r="B36" s="141"/>
      <c r="C36" s="33"/>
      <c r="D36" s="33"/>
      <c r="E36" s="79"/>
      <c r="F36" s="74"/>
      <c r="G36" s="33"/>
      <c r="H36" s="33"/>
      <c r="I36" s="34">
        <f t="shared" si="1"/>
        <v>0</v>
      </c>
    </row>
    <row r="37" spans="1:9" ht="12" customHeight="1">
      <c r="A37" s="141" t="s">
        <v>29</v>
      </c>
      <c r="B37" s="141"/>
      <c r="C37" s="33"/>
      <c r="D37" s="33"/>
      <c r="E37" s="79"/>
      <c r="F37" s="74"/>
      <c r="G37" s="33"/>
      <c r="H37" s="33"/>
      <c r="I37" s="34">
        <f t="shared" si="1"/>
        <v>0</v>
      </c>
    </row>
    <row r="38" spans="1:9" ht="12.75" customHeight="1">
      <c r="A38" s="141" t="s">
        <v>30</v>
      </c>
      <c r="B38" s="141"/>
      <c r="C38" s="33">
        <v>9381</v>
      </c>
      <c r="D38" s="16">
        <v>3674</v>
      </c>
      <c r="E38" s="79">
        <v>1706</v>
      </c>
      <c r="F38" s="74">
        <v>656</v>
      </c>
      <c r="G38" s="111">
        <v>2493</v>
      </c>
      <c r="H38" s="33">
        <v>1050</v>
      </c>
      <c r="I38" s="34">
        <f t="shared" si="1"/>
        <v>18960</v>
      </c>
    </row>
    <row r="39" spans="1:9" ht="15.75" customHeight="1">
      <c r="A39" s="144" t="s">
        <v>31</v>
      </c>
      <c r="B39" s="144"/>
      <c r="C39" s="4">
        <f>C12+C15+C16+C21+C29+C32+C38+C20+C22+C35</f>
        <v>1511421</v>
      </c>
      <c r="D39" s="4">
        <f>D12+D15+D16+D21+D29+D32+D38+D20+D22</f>
        <v>393219</v>
      </c>
      <c r="E39" s="4">
        <f>E12+E15+E16+E21+E29+E32+E38+E20+E22</f>
        <v>123621</v>
      </c>
      <c r="F39" s="4">
        <f>F12+F15+F16+F21+F29+F32+F38</f>
        <v>93721</v>
      </c>
      <c r="G39" s="4">
        <f>G12+G15+G16+G21+G29+G32+G38</f>
        <v>104690</v>
      </c>
      <c r="H39" s="4">
        <f>H12+H15+H16+H21+H29+H32+H38+H22</f>
        <v>100604</v>
      </c>
      <c r="I39" s="112">
        <f>I12+I15+I16+I21+I29+I32+I38+I20+I22+I35</f>
        <v>2327276</v>
      </c>
    </row>
    <row r="40" spans="1:9" ht="16.5" customHeight="1">
      <c r="A40" s="144" t="s">
        <v>32</v>
      </c>
      <c r="B40" s="144"/>
      <c r="C40" s="3">
        <f>C10-C39</f>
        <v>-289585</v>
      </c>
      <c r="D40" s="1">
        <f t="shared" ref="D40:H40" si="3">D10-D39</f>
        <v>85861</v>
      </c>
      <c r="E40" s="3">
        <f t="shared" si="3"/>
        <v>97560</v>
      </c>
      <c r="F40" s="1">
        <f t="shared" si="3"/>
        <v>-8365</v>
      </c>
      <c r="G40" s="3">
        <f t="shared" si="3"/>
        <v>221068</v>
      </c>
      <c r="H40" s="3">
        <f t="shared" si="3"/>
        <v>35811</v>
      </c>
      <c r="I40" s="3">
        <f>I10-I39</f>
        <v>142350</v>
      </c>
    </row>
    <row r="41" spans="1:9" ht="15.75" customHeight="1">
      <c r="A41" s="144" t="s">
        <v>33</v>
      </c>
      <c r="B41" s="144"/>
      <c r="C41" s="3"/>
      <c r="D41" s="1"/>
      <c r="E41" s="3"/>
      <c r="F41" s="1"/>
      <c r="G41" s="3"/>
      <c r="H41" s="3"/>
      <c r="I41" s="2"/>
    </row>
    <row r="42" spans="1:9" ht="15.75" customHeight="1">
      <c r="A42" s="141" t="s">
        <v>34</v>
      </c>
      <c r="B42" s="141"/>
      <c r="C42" s="33"/>
      <c r="D42" s="74"/>
      <c r="E42" s="33"/>
      <c r="F42" s="74"/>
      <c r="G42" s="33"/>
      <c r="H42" s="33"/>
      <c r="I42" s="34">
        <f t="shared" ref="I42:I49" si="4">SUM(C42:H42)</f>
        <v>0</v>
      </c>
    </row>
    <row r="43" spans="1:9" ht="13.5" customHeight="1">
      <c r="A43" s="141" t="s">
        <v>36</v>
      </c>
      <c r="B43" s="141"/>
      <c r="C43" s="33"/>
      <c r="D43" s="74"/>
      <c r="E43" s="33"/>
      <c r="F43" s="74"/>
      <c r="G43" s="33"/>
      <c r="H43" s="33"/>
      <c r="I43" s="34">
        <f t="shared" si="4"/>
        <v>0</v>
      </c>
    </row>
    <row r="44" spans="1:9">
      <c r="A44" s="141" t="s">
        <v>37</v>
      </c>
      <c r="B44" s="141"/>
      <c r="C44" s="33"/>
      <c r="D44" s="74"/>
      <c r="E44" s="33"/>
      <c r="F44" s="74"/>
      <c r="G44" s="33"/>
      <c r="H44" s="33"/>
      <c r="I44" s="34">
        <f t="shared" si="4"/>
        <v>0</v>
      </c>
    </row>
    <row r="45" spans="1:9" ht="11.25" customHeight="1">
      <c r="A45" s="19"/>
      <c r="B45" s="27" t="s">
        <v>38</v>
      </c>
      <c r="C45" s="57">
        <v>31</v>
      </c>
      <c r="D45" s="75">
        <v>12</v>
      </c>
      <c r="E45" s="57">
        <v>6</v>
      </c>
      <c r="F45" s="75">
        <v>2</v>
      </c>
      <c r="G45" s="57">
        <v>8</v>
      </c>
      <c r="H45" s="57">
        <v>3</v>
      </c>
      <c r="I45" s="34">
        <f t="shared" si="4"/>
        <v>62</v>
      </c>
    </row>
    <row r="46" spans="1:9" ht="12.75" customHeight="1">
      <c r="A46" s="19"/>
      <c r="B46" s="27" t="s">
        <v>39</v>
      </c>
      <c r="C46" s="57"/>
      <c r="D46" s="75"/>
      <c r="E46" s="57"/>
      <c r="F46" s="75"/>
      <c r="G46" s="57"/>
      <c r="H46" s="57"/>
      <c r="I46" s="34">
        <f t="shared" si="4"/>
        <v>0</v>
      </c>
    </row>
    <row r="47" spans="1:9" ht="11.25" customHeight="1">
      <c r="A47" s="19"/>
      <c r="B47" s="29" t="s">
        <v>35</v>
      </c>
      <c r="C47" s="57">
        <v>2318</v>
      </c>
      <c r="D47" s="75">
        <v>908</v>
      </c>
      <c r="E47" s="57">
        <v>421</v>
      </c>
      <c r="F47" s="75">
        <v>162</v>
      </c>
      <c r="G47" s="57">
        <v>616</v>
      </c>
      <c r="H47" s="57">
        <v>259</v>
      </c>
      <c r="I47" s="34">
        <f t="shared" si="4"/>
        <v>4684</v>
      </c>
    </row>
    <row r="48" spans="1:9" ht="13.5" customHeight="1">
      <c r="A48" s="141" t="s">
        <v>40</v>
      </c>
      <c r="B48" s="141"/>
      <c r="C48" s="33"/>
      <c r="D48" s="74"/>
      <c r="E48" s="33"/>
      <c r="F48" s="74"/>
      <c r="G48" s="33"/>
      <c r="H48" s="33"/>
      <c r="I48" s="34">
        <f t="shared" si="4"/>
        <v>0</v>
      </c>
    </row>
    <row r="49" spans="1:9">
      <c r="A49" s="144" t="s">
        <v>41</v>
      </c>
      <c r="B49" s="144"/>
      <c r="C49" s="3">
        <f>SUM(C45:C48)</f>
        <v>2349</v>
      </c>
      <c r="D49" s="1">
        <f t="shared" ref="D49:H49" si="5">SUM(D45:D48)</f>
        <v>920</v>
      </c>
      <c r="E49" s="3">
        <f t="shared" si="5"/>
        <v>427</v>
      </c>
      <c r="F49" s="1">
        <f t="shared" si="5"/>
        <v>164</v>
      </c>
      <c r="G49" s="3">
        <f t="shared" si="5"/>
        <v>624</v>
      </c>
      <c r="H49" s="3">
        <f t="shared" si="5"/>
        <v>262</v>
      </c>
      <c r="I49" s="3">
        <f t="shared" si="4"/>
        <v>4746</v>
      </c>
    </row>
    <row r="50" spans="1:9">
      <c r="A50" s="144" t="s">
        <v>42</v>
      </c>
      <c r="B50" s="144"/>
      <c r="C50" s="3"/>
      <c r="D50" s="1"/>
      <c r="E50" s="3"/>
      <c r="F50" s="1"/>
      <c r="G50" s="3"/>
      <c r="H50" s="3"/>
      <c r="I50" s="2"/>
    </row>
    <row r="51" spans="1:9" ht="12.75" customHeight="1">
      <c r="A51" s="141" t="s">
        <v>43</v>
      </c>
      <c r="B51" s="141"/>
      <c r="C51" s="33"/>
      <c r="D51" s="74"/>
      <c r="E51" s="33"/>
      <c r="F51" s="74"/>
      <c r="G51" s="33"/>
      <c r="H51" s="33"/>
      <c r="I51" s="34">
        <v>0</v>
      </c>
    </row>
    <row r="52" spans="1:9" ht="12" customHeight="1">
      <c r="A52" s="141" t="s">
        <v>44</v>
      </c>
      <c r="B52" s="141"/>
      <c r="C52" s="33"/>
      <c r="D52" s="74"/>
      <c r="E52" s="33"/>
      <c r="F52" s="74"/>
      <c r="G52" s="33"/>
      <c r="H52" s="33"/>
      <c r="I52" s="34">
        <v>0</v>
      </c>
    </row>
    <row r="53" spans="1:9">
      <c r="A53" s="144" t="s">
        <v>45</v>
      </c>
      <c r="B53" s="144"/>
      <c r="C53" s="3"/>
      <c r="D53" s="1"/>
      <c r="E53" s="3"/>
      <c r="F53" s="1"/>
      <c r="G53" s="3"/>
      <c r="H53" s="3"/>
      <c r="I53" s="2">
        <v>0</v>
      </c>
    </row>
    <row r="54" spans="1:9">
      <c r="A54" s="144" t="s">
        <v>46</v>
      </c>
      <c r="B54" s="144"/>
      <c r="C54" s="2">
        <f t="shared" ref="C54:H54" si="6">C40-C49</f>
        <v>-291934</v>
      </c>
      <c r="D54" s="2">
        <f t="shared" si="6"/>
        <v>84941</v>
      </c>
      <c r="E54" s="2">
        <f t="shared" si="6"/>
        <v>97133</v>
      </c>
      <c r="F54" s="1">
        <f t="shared" si="6"/>
        <v>-8529</v>
      </c>
      <c r="G54" s="3">
        <f t="shared" si="6"/>
        <v>220444</v>
      </c>
      <c r="H54" s="2">
        <f t="shared" si="6"/>
        <v>35549</v>
      </c>
      <c r="I54" s="2">
        <f>I40-I49</f>
        <v>137604</v>
      </c>
    </row>
    <row r="55" spans="1:9" ht="23.25" customHeight="1">
      <c r="A55" s="146" t="s">
        <v>47</v>
      </c>
      <c r="B55" s="147"/>
      <c r="C55" s="38"/>
      <c r="D55" s="77"/>
      <c r="E55" s="38"/>
      <c r="F55" s="77"/>
      <c r="G55" s="38"/>
      <c r="H55" s="38"/>
      <c r="I55" s="62">
        <v>0</v>
      </c>
    </row>
    <row r="56" spans="1:9" ht="10.5" customHeight="1">
      <c r="A56" s="19"/>
      <c r="B56" s="30" t="s">
        <v>48</v>
      </c>
      <c r="C56" s="33"/>
      <c r="D56" s="74"/>
      <c r="E56" s="33"/>
      <c r="F56" s="74"/>
      <c r="G56" s="33"/>
      <c r="H56" s="33"/>
      <c r="I56" s="34">
        <v>0</v>
      </c>
    </row>
    <row r="57" spans="1:9">
      <c r="A57" s="144" t="s">
        <v>49</v>
      </c>
      <c r="B57" s="144"/>
      <c r="C57" s="3">
        <f>C54</f>
        <v>-291934</v>
      </c>
      <c r="D57" s="3">
        <f t="shared" ref="D57:I57" si="7">D54</f>
        <v>84941</v>
      </c>
      <c r="E57" s="3">
        <f t="shared" si="7"/>
        <v>97133</v>
      </c>
      <c r="F57" s="73">
        <f t="shared" si="7"/>
        <v>-8529</v>
      </c>
      <c r="G57" s="3">
        <f t="shared" si="7"/>
        <v>220444</v>
      </c>
      <c r="H57" s="3">
        <f t="shared" si="7"/>
        <v>35549</v>
      </c>
      <c r="I57" s="3">
        <f t="shared" si="7"/>
        <v>137604</v>
      </c>
    </row>
    <row r="58" spans="1:9">
      <c r="A58" s="78"/>
      <c r="B58" s="78"/>
    </row>
    <row r="59" spans="1:9">
      <c r="A59" s="78"/>
      <c r="B59" s="78"/>
      <c r="C59" s="14"/>
      <c r="D59" s="14"/>
      <c r="E59" s="14"/>
      <c r="F59" s="14"/>
      <c r="G59" s="14"/>
      <c r="H59" s="14"/>
      <c r="I59" s="14"/>
    </row>
  </sheetData>
  <mergeCells count="40">
    <mergeCell ref="A6:B6"/>
    <mergeCell ref="A7:B7"/>
    <mergeCell ref="C1:I1"/>
    <mergeCell ref="C2:I2"/>
    <mergeCell ref="A4:B5"/>
    <mergeCell ref="I4:I6"/>
    <mergeCell ref="F4:F6"/>
    <mergeCell ref="C4:C6"/>
    <mergeCell ref="D4:D6"/>
    <mergeCell ref="E4:E6"/>
    <mergeCell ref="G4:G6"/>
    <mergeCell ref="H4:H6"/>
    <mergeCell ref="C3:I3"/>
    <mergeCell ref="A8:B8"/>
    <mergeCell ref="A10:B10"/>
    <mergeCell ref="A11:B11"/>
    <mergeCell ref="A12:B12"/>
    <mergeCell ref="A13:B13"/>
    <mergeCell ref="A22:B22"/>
    <mergeCell ref="A23:B23"/>
    <mergeCell ref="A30:B30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8:B48"/>
    <mergeCell ref="A49:B49"/>
    <mergeCell ref="A55:B55"/>
    <mergeCell ref="A57:B57"/>
    <mergeCell ref="A50:B50"/>
    <mergeCell ref="A51:B51"/>
    <mergeCell ref="A52:B52"/>
    <mergeCell ref="A53:B53"/>
    <mergeCell ref="A54:B54"/>
  </mergeCells>
  <pageMargins left="0.54" right="0.19685039370078741" top="0.15748031496062992" bottom="0.19685039370078741" header="0.19685039370078741" footer="0.19685039370078741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073" r:id="rId4">
          <objectPr defaultSize="0" autoPict="0" r:id="rId5">
            <anchor moveWithCells="1" sizeWithCells="1">
              <from>
                <xdr:col>1</xdr:col>
                <xdr:colOff>15240</xdr:colOff>
                <xdr:row>0</xdr:row>
                <xdr:rowOff>60960</xdr:rowOff>
              </from>
              <to>
                <xdr:col>1</xdr:col>
                <xdr:colOff>762000</xdr:colOff>
                <xdr:row>2</xdr:row>
                <xdr:rowOff>121920</xdr:rowOff>
              </to>
            </anchor>
          </objectPr>
        </oleObject>
      </mc:Choice>
      <mc:Fallback>
        <oleObject progId="MSPhotoEd.3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SPAZZAMENTO</vt:lpstr>
      <vt:lpstr>RACCOLTA DIFF. E IMPIANTI</vt:lpstr>
      <vt:lpstr>PULIZIA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carmelafabiano</dc:creator>
  <cp:lastModifiedBy>Michela</cp:lastModifiedBy>
  <cp:lastPrinted>2024-11-28T10:14:28Z</cp:lastPrinted>
  <dcterms:created xsi:type="dcterms:W3CDTF">2019-04-23T10:59:13Z</dcterms:created>
  <dcterms:modified xsi:type="dcterms:W3CDTF">2025-01-06T20:36:23Z</dcterms:modified>
</cp:coreProperties>
</file>